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Έκτακτη_23_13.11.2024\Εισηγήσεις\"/>
    </mc:Choice>
  </mc:AlternateContent>
  <bookViews>
    <workbookView xWindow="0" yWindow="0" windowWidth="28800" windowHeight="12330" tabRatio="790"/>
  </bookViews>
  <sheets>
    <sheet name="2024_ΠΡΟΒΛ Έσοδα-Έξοδα" sheetId="62" r:id="rId1"/>
    <sheet name="2024 ΠΡΟΥΠΟΛΟΓΙΣΜΟΣ_ΑΝΑ (ΚΑΕ)" sheetId="7" r:id="rId2"/>
    <sheet name="2024 ΠΡΟΥΠΟΛΟΓΙΣΜΟΣ" sheetId="3" r:id="rId3"/>
    <sheet name="2024-ΠΡΟΫΠ ΑΝΑ ΒΟΜ" sheetId="10" r:id="rId4"/>
    <sheet name="01_ΜΥΤ 2024 ΛΙΣΤΑ ΑΝΑΓΚΩΝ" sheetId="63" r:id="rId5"/>
    <sheet name="02_ΧΙΟ 2024 ΛΙΣΤΑ ΑΝΑΓΚΩΝ" sheetId="64" r:id="rId6"/>
    <sheet name="03_ΛΗΜ 2023 ΛΙΣΤΑ ΑΝΑΓΚΩΝ" sheetId="65" r:id="rId7"/>
    <sheet name="04_ΣΑΜ 2024 ΛΙΣΤΑ ΑΝΑΓΚΩΝ" sheetId="66" r:id="rId8"/>
    <sheet name="05_ΡΟΔ 2023 ΛΙΣΤΑ ΑΝΑΓΚΩΝ" sheetId="67" r:id="rId9"/>
    <sheet name="06_ΣΥΡ 2024 ΛΙΣΤΑ ΑΝΑΓΚΩΝ" sheetId="68" r:id="rId10"/>
    <sheet name="07_ΚΕΝΤ 2024 ΛΙΣΤΑ ΑΝΑΓΚΩΝ" sheetId="69" r:id="rId11"/>
    <sheet name="08_ΒΙΒ 2024 ΛΙΣΤΑ ΑΝΑΓΚΩΝ" sheetId="70" r:id="rId12"/>
    <sheet name="09_ΑΘΗ 2024 ΛΙΣΤΑ ΑΝΑΓΚΩΝ" sheetId="71" r:id="rId13"/>
    <sheet name="Επιμερισμός" sheetId="5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x1" localSheetId="10" hidden="1">{"partial screen",#N/A,FALSE,"State_Gov't"}</definedName>
    <definedName name="_____x1" localSheetId="0" hidden="1">{"partial screen",#N/A,FALSE,"State_Gov't"}</definedName>
    <definedName name="_____x1" hidden="1">{"partial screen",#N/A,FALSE,"State_Gov't"}</definedName>
    <definedName name="_____x2" localSheetId="10" hidden="1">{"partial screen",#N/A,FALSE,"State_Gov't"}</definedName>
    <definedName name="_____x2" localSheetId="0" hidden="1">{"partial screen",#N/A,FALSE,"State_Gov't"}</definedName>
    <definedName name="_____x2" hidden="1">{"partial screen",#N/A,FALSE,"State_Gov't"}</definedName>
    <definedName name="___x1" localSheetId="10" hidden="1">{"partial screen",#N/A,FALSE,"State_Gov't"}</definedName>
    <definedName name="___x1" localSheetId="0" hidden="1">{"partial screen",#N/A,FALSE,"State_Gov't"}</definedName>
    <definedName name="___x1" hidden="1">{"partial screen",#N/A,FALSE,"State_Gov't"}</definedName>
    <definedName name="___x2" localSheetId="10" hidden="1">{"partial screen",#N/A,FALSE,"State_Gov't"}</definedName>
    <definedName name="___x2" localSheetId="0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localSheetId="0" hidden="1">'[2]2'!#REF!</definedName>
    <definedName name="__123Graph_AChart1" hidden="1">'[2]2'!#REF!</definedName>
    <definedName name="__123Graph_AChart2" localSheetId="0" hidden="1">'[2]2'!#REF!</definedName>
    <definedName name="__123Graph_AChart2" hidden="1">'[2]2'!#REF!</definedName>
    <definedName name="__123Graph_AChart3" localSheetId="0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localSheetId="0" hidden="1">[5]AQ!#REF!</definedName>
    <definedName name="__123Graph_AGDP" hidden="1">[5]AQ!#REF!</definedName>
    <definedName name="__123Graph_AMONEY" localSheetId="0" hidden="1">'[6]MonSurv-BC'!#REF!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localSheetId="0" hidden="1">'[6]MonSurv-BC'!#REF!</definedName>
    <definedName name="__123Graph_ASEASON_CASH" hidden="1">'[6]MonSurv-BC'!#REF!</definedName>
    <definedName name="__123Graph_ASEASON_MONEY" localSheetId="0" hidden="1">'[6]MonSurv-BC'!#REF!</definedName>
    <definedName name="__123Graph_ASEASON_MONEY" hidden="1">'[6]MonSurv-BC'!#REF!</definedName>
    <definedName name="__123Graph_ASEASON_SIGHT" localSheetId="0" hidden="1">'[6]MonSurv-BC'!#REF!</definedName>
    <definedName name="__123Graph_ASEASON_SIGHT" hidden="1">'[6]MonSurv-BC'!#REF!</definedName>
    <definedName name="__123Graph_ASEASON_TIME" localSheetId="0" hidden="1">'[6]MonSurv-BC'!#REF!</definedName>
    <definedName name="__123Graph_ASEASON_TIME" hidden="1">'[6]MonSurv-BC'!#REF!</definedName>
    <definedName name="__123Graph_AUSRATE" hidden="1">'[4]ex rate'!$K$36:$AN$36</definedName>
    <definedName name="__123Graph_B" localSheetId="0" hidden="1">[7]PlanTres!#REF!</definedName>
    <definedName name="__123Graph_B" hidden="1">[7]PlanTres!#REF!</definedName>
    <definedName name="__123Graph_BChart1" localSheetId="0" hidden="1">'[2]2'!#REF!</definedName>
    <definedName name="__123Graph_BChart1" hidden="1">'[2]2'!#REF!</definedName>
    <definedName name="__123Graph_BChart2" localSheetId="0" hidden="1">'[2]2'!#REF!</definedName>
    <definedName name="__123Graph_BChart2" hidden="1">'[2]2'!#REF!</definedName>
    <definedName name="__123Graph_BChart3" localSheetId="0" hidden="1">'[2]2'!#REF!</definedName>
    <definedName name="__123Graph_BChart3" hidden="1">'[2]2'!#REF!</definedName>
    <definedName name="__123Graph_BCURRENT" localSheetId="0" hidden="1">'[8]Dep fonct'!#REF!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localSheetId="0" hidden="1">'[6]MonSurv-BC'!#REF!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localSheetId="0" hidden="1">'[6]MonSurv-BC'!#REF!</definedName>
    <definedName name="__123Graph_BSEASON_CASH" hidden="1">'[6]MonSurv-BC'!#REF!</definedName>
    <definedName name="__123Graph_BSEASON_MONEY" localSheetId="0" hidden="1">'[6]MonSurv-BC'!#REF!</definedName>
    <definedName name="__123Graph_BSEASON_MONEY" hidden="1">'[6]MonSurv-BC'!#REF!</definedName>
    <definedName name="__123Graph_BSEASON_TIME" localSheetId="0" hidden="1">'[6]MonSurv-BC'!#REF!</definedName>
    <definedName name="__123Graph_BSEASON_TIME" hidden="1">'[6]MonSurv-BC'!#REF!</definedName>
    <definedName name="__123Graph_BUSRATE" hidden="1">'[4]ex rate'!$K$30:$AN$30</definedName>
    <definedName name="__123Graph_C" localSheetId="0" hidden="1">[7]PlanTres!#REF!</definedName>
    <definedName name="__123Graph_C" hidden="1">[7]PlanTres!#REF!</definedName>
    <definedName name="__123Graph_CChart1" localSheetId="0" hidden="1">'[2]2'!#REF!</definedName>
    <definedName name="__123Graph_CChart1" hidden="1">'[2]2'!#REF!</definedName>
    <definedName name="__123Graph_CChart2" localSheetId="0" hidden="1">'[2]2'!#REF!</definedName>
    <definedName name="__123Graph_CChart2" hidden="1">'[2]2'!#REF!</definedName>
    <definedName name="__123Graph_CChart3" localSheetId="0" hidden="1">'[2]2'!#REF!</definedName>
    <definedName name="__123Graph_CChart3" hidden="1">'[2]2'!#REF!</definedName>
    <definedName name="__123Graph_CCURRENT" localSheetId="0" hidden="1">'[8]Dep fonct'!#REF!</definedName>
    <definedName name="__123Graph_CCURRENT" hidden="1">'[8]Dep fonct'!#REF!</definedName>
    <definedName name="__123Graph_CMONEY" localSheetId="0" hidden="1">'[6]MonSurv-BC'!#REF!</definedName>
    <definedName name="__123Graph_CMONEY" hidden="1">'[6]MonSurv-BC'!#REF!</definedName>
    <definedName name="__123Graph_CSEASON_CASH" localSheetId="0" hidden="1">'[6]MonSurv-BC'!#REF!</definedName>
    <definedName name="__123Graph_CSEASON_CASH" hidden="1">'[6]MonSurv-BC'!#REF!</definedName>
    <definedName name="__123Graph_CSEASON_MONEY" localSheetId="0" hidden="1">'[6]MonSurv-BC'!#REF!</definedName>
    <definedName name="__123Graph_CSEASON_MONEY" hidden="1">'[6]MonSurv-BC'!#REF!</definedName>
    <definedName name="__123Graph_CSEASON_SIGHT" localSheetId="0" hidden="1">'[6]MonSurv-BC'!#REF!</definedName>
    <definedName name="__123Graph_CSEASON_SIGHT" hidden="1">'[6]MonSurv-BC'!#REF!</definedName>
    <definedName name="__123Graph_CSEASON_TIME" localSheetId="0" hidden="1">'[6]MonSurv-BC'!#REF!</definedName>
    <definedName name="__123Graph_CSEASON_TIME" hidden="1">'[6]MonSurv-BC'!#REF!</definedName>
    <definedName name="__123Graph_D" localSheetId="0" hidden="1">[7]PlanTres!#REF!</definedName>
    <definedName name="__123Graph_D" hidden="1">[7]PlanTres!#REF!</definedName>
    <definedName name="__123Graph_DChart1" localSheetId="0" hidden="1">'[2]2'!#REF!</definedName>
    <definedName name="__123Graph_DChart1" hidden="1">'[2]2'!#REF!</definedName>
    <definedName name="__123Graph_DChart2" localSheetId="0" hidden="1">'[2]2'!#REF!</definedName>
    <definedName name="__123Graph_DChart2" hidden="1">'[2]2'!#REF!</definedName>
    <definedName name="__123Graph_DChart3" localSheetId="0" hidden="1">'[2]2'!#REF!</definedName>
    <definedName name="__123Graph_DChart3" hidden="1">'[2]2'!#REF!</definedName>
    <definedName name="__123Graph_DCURRENT" localSheetId="0" hidden="1">'[8]Dep fonct'!#REF!</definedName>
    <definedName name="__123Graph_DCURRENT" hidden="1">'[8]Dep fonct'!#REF!</definedName>
    <definedName name="__123Graph_DSEASON_MONEY" localSheetId="0" hidden="1">'[6]MonSurv-BC'!#REF!</definedName>
    <definedName name="__123Graph_DSEASON_MONEY" hidden="1">'[6]MonSurv-BC'!#REF!</definedName>
    <definedName name="__123Graph_DSEASON_SIGHT" localSheetId="0" hidden="1">'[6]MonSurv-BC'!#REF!</definedName>
    <definedName name="__123Graph_DSEASON_SIGHT" hidden="1">'[6]MonSurv-BC'!#REF!</definedName>
    <definedName name="__123Graph_DSEASON_TIME" localSheetId="0" hidden="1">'[6]MonSurv-BC'!#REF!</definedName>
    <definedName name="__123Graph_DSEASON_TIME" hidden="1">'[6]MonSurv-BC'!#REF!</definedName>
    <definedName name="__123Graph_E" localSheetId="0" hidden="1">[7]PlanTres!#REF!</definedName>
    <definedName name="__123Graph_E" hidden="1">[7]PlanTres!#REF!</definedName>
    <definedName name="__123Graph_EChart1" localSheetId="0" hidden="1">'[2]2'!#REF!</definedName>
    <definedName name="__123Graph_EChart1" hidden="1">'[2]2'!#REF!</definedName>
    <definedName name="__123Graph_EChart2" localSheetId="0" hidden="1">'[2]2'!#REF!</definedName>
    <definedName name="__123Graph_EChart2" hidden="1">'[2]2'!#REF!</definedName>
    <definedName name="__123Graph_EChart3" localSheetId="0" hidden="1">'[2]2'!#REF!</definedName>
    <definedName name="__123Graph_EChart3" hidden="1">'[2]2'!#REF!</definedName>
    <definedName name="__123Graph_ECURRENT" localSheetId="0" hidden="1">'[8]Dep fonct'!#REF!</definedName>
    <definedName name="__123Graph_ECURRENT" hidden="1">'[8]Dep fonct'!#REF!</definedName>
    <definedName name="__123Graph_ESEASON_CASH" localSheetId="0" hidden="1">'[6]MonSurv-BC'!#REF!</definedName>
    <definedName name="__123Graph_ESEASON_CASH" hidden="1">'[6]MonSurv-BC'!#REF!</definedName>
    <definedName name="__123Graph_ESEASON_MONEY" localSheetId="0" hidden="1">'[6]MonSurv-BC'!#REF!</definedName>
    <definedName name="__123Graph_ESEASON_MONEY" hidden="1">'[6]MonSurv-BC'!#REF!</definedName>
    <definedName name="__123Graph_ESEASON_TIME" localSheetId="0" hidden="1">'[6]MonSurv-BC'!#REF!</definedName>
    <definedName name="__123Graph_ESEASON_TIME" hidden="1">'[6]MonSurv-BC'!#REF!</definedName>
    <definedName name="__123Graph_F" localSheetId="0" hidden="1">[7]PlanTres!#REF!</definedName>
    <definedName name="__123Graph_F" hidden="1">[7]PlanTres!#REF!</definedName>
    <definedName name="__123Graph_FChart1" localSheetId="0" hidden="1">'[2]2'!#REF!</definedName>
    <definedName name="__123Graph_FChart1" hidden="1">'[2]2'!#REF!</definedName>
    <definedName name="__123Graph_FChart2" localSheetId="0" hidden="1">'[2]2'!#REF!</definedName>
    <definedName name="__123Graph_FChart2" hidden="1">'[2]2'!#REF!</definedName>
    <definedName name="__123Graph_FChart3" localSheetId="0" hidden="1">'[2]2'!#REF!</definedName>
    <definedName name="__123Graph_FChart3" hidden="1">'[2]2'!#REF!</definedName>
    <definedName name="__123Graph_FCurrent" localSheetId="0" hidden="1">'[2]2'!#REF!</definedName>
    <definedName name="__123Graph_FCurrent" hidden="1">'[2]2'!#REF!</definedName>
    <definedName name="__123Graph_X" localSheetId="0" hidden="1">[9]E!#REF!</definedName>
    <definedName name="__123Graph_X" hidden="1">[9]E!#REF!</definedName>
    <definedName name="__123Graph_XChart1" localSheetId="0" hidden="1">'[10]Summary BOP'!#REF!</definedName>
    <definedName name="__123Graph_XChart1" hidden="1">'[10]Summary BOP'!#REF!</definedName>
    <definedName name="__123Graph_XCREDIT" localSheetId="0" hidden="1">'[6]MonSurv-BC'!#REF!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localSheetId="10" hidden="1">{"partial screen",#N/A,FALSE,"State_Gov't"}</definedName>
    <definedName name="__x1" localSheetId="0" hidden="1">{"partial screen",#N/A,FALSE,"State_Gov't"}</definedName>
    <definedName name="__x1" hidden="1">{"partial screen",#N/A,FALSE,"State_Gov't"}</definedName>
    <definedName name="__x2" localSheetId="10" hidden="1">{"partial screen",#N/A,FALSE,"State_Gov't"}</definedName>
    <definedName name="__x2" localSheetId="0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localSheetId="0" hidden="1">#REF!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localSheetId="0" hidden="1">[11]Data!#REF!</definedName>
    <definedName name="_12__123Graph_AGROWTH_CPI" hidden="1">[11]Data!#REF!</definedName>
    <definedName name="_123graph_b" localSheetId="0" hidden="1">[12]A!#REF!</definedName>
    <definedName name="_123graph_b" hidden="1">[12]A!#REF!</definedName>
    <definedName name="_12no" localSheetId="0" hidden="1">'[8]Dep fonct'!#REF!</definedName>
    <definedName name="_12no" hidden="1">'[8]Dep fonct'!#REF!</definedName>
    <definedName name="_13__123Graph_AMIMPMA_1" localSheetId="0" hidden="1">#REF!</definedName>
    <definedName name="_13__123Graph_AMIMPMA_1" hidden="1">#REF!</definedName>
    <definedName name="_14__123Graph_ANDA_OIN" localSheetId="0" hidden="1">#REF!</definedName>
    <definedName name="_14__123Graph_ANDA_OIN" hidden="1">#REF!</definedName>
    <definedName name="_19__123Graph_ANDA_2" localSheetId="0" hidden="1">[13]A!#REF!</definedName>
    <definedName name="_19__123Graph_ANDA_2" hidden="1">[13]A!#REF!</definedName>
    <definedName name="_2___123Graph_AChart_2A" hidden="1">[3]CPIINDEX!$K$203:$K$304</definedName>
    <definedName name="_24__123Graph_ANDA_NIR" localSheetId="0" hidden="1">[13]A!#REF!</definedName>
    <definedName name="_24__123Graph_ANDA_NIR" hidden="1">[13]A!#REF!</definedName>
    <definedName name="_25__123Graph_AR_BMONEY" localSheetId="0" hidden="1">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localSheetId="0" hidden="1">[15]seignior!#REF!</definedName>
    <definedName name="_31__123Graph_ASEIGNOR" hidden="1">[15]seignior!#REF!</definedName>
    <definedName name="_32__123Graph_BNDA_OIN" localSheetId="0" hidden="1">#REF!</definedName>
    <definedName name="_32__123Graph_BNDA_OIN" hidden="1">#REF!</definedName>
    <definedName name="_33__123Graph_BR_BMONEY" localSheetId="0" hidden="1">#REF!</definedName>
    <definedName name="_33__123Graph_BR_BMONEY" hidden="1">#REF!</definedName>
    <definedName name="_34__123Graph_BREALEX_WAGE" hidden="1">[14]PRIVATE_OLD!$F$13:$F$49</definedName>
    <definedName name="_39__123Graph_BSEIGNOR" localSheetId="0" hidden="1">[15]seignior!#REF!</definedName>
    <definedName name="_39__123Graph_BSEIGNOR" hidden="1">[15]seignior!#REF!</definedName>
    <definedName name="_4___123Graph_AChart_4A" hidden="1">[3]CPIINDEX!$O$239:$O$298</definedName>
    <definedName name="_40__123Graph_CMIMPMA_0" localSheetId="0" hidden="1">#REF!</definedName>
    <definedName name="_40__123Graph_CMIMPMA_0" hidden="1">#REF!</definedName>
    <definedName name="_45__123Graph_DGROWTH_CPI" localSheetId="0" hidden="1">[11]Data!#REF!</definedName>
    <definedName name="_45__123Graph_DGROWTH_CPI" hidden="1">[11]Data!#REF!</definedName>
    <definedName name="_46__123Graph_DMIMPMA_1" localSheetId="0" hidden="1">#REF!</definedName>
    <definedName name="_46__123Graph_DMIMPMA_1" hidden="1">#REF!</definedName>
    <definedName name="_5___123Graph_BChart_1A" hidden="1">[3]CPIINDEX!$S$263:$S$310</definedName>
    <definedName name="_51__123Graph_DNDA_NIR" localSheetId="0" hidden="1">[13]A!#REF!</definedName>
    <definedName name="_51__123Graph_DNDA_NIR" hidden="1">[13]A!#REF!</definedName>
    <definedName name="_52__123Graph_EMIMPMA_0" localSheetId="0" hidden="1">#REF!</definedName>
    <definedName name="_52__123Graph_EMIMPMA_0" hidden="1">#REF!</definedName>
    <definedName name="_53__123Graph_EMIMPMA_1" localSheetId="0" hidden="1">#REF!</definedName>
    <definedName name="_53__123Graph_EMIMPMA_1" hidden="1">#REF!</definedName>
    <definedName name="_54__123Graph_FMIMPMA_0" localSheetId="0" hidden="1">#REF!</definedName>
    <definedName name="_54__123Graph_FMIMPMA_0" hidden="1">#REF!</definedName>
    <definedName name="_55__123Graph_XMIMPMA_0" localSheetId="0" hidden="1">#REF!</definedName>
    <definedName name="_55__123Graph_XMIMPMA_0" hidden="1">#REF!</definedName>
    <definedName name="_6___123Graph_BChart_3A" localSheetId="0" hidden="1">[16]CPIINDEX!#REF!</definedName>
    <definedName name="_6___123Graph_BChart_3A" hidden="1">[16]CPIINDEX!#REF!</definedName>
    <definedName name="_60__123Graph_XNDA_2" localSheetId="0" hidden="1">[13]A!#REF!</definedName>
    <definedName name="_60__123Graph_XNDA_2" hidden="1">[13]A!#REF!</definedName>
    <definedName name="_65__123Graph_XNDA_NIR" localSheetId="0" hidden="1">[13]A!#REF!</definedName>
    <definedName name="_65__123Graph_XNDA_NIR" hidden="1">[13]A!#REF!</definedName>
    <definedName name="_66__123Graph_XR_BMONEY" localSheetId="0" hidden="1">#REF!</definedName>
    <definedName name="_66__123Graph_XR_BMONEY" hidden="1">#REF!</definedName>
    <definedName name="_7___123Graph_BChart_4A" localSheetId="0" hidden="1">[16]CPIINDEX!#REF!</definedName>
    <definedName name="_7___123Graph_BChart_4A" hidden="1">[16]CPIINDEX!#REF!</definedName>
    <definedName name="_71__123Graph_XREALEX_WAGE" localSheetId="0" hidden="1">[17]PRIVATE!#REF!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LL" localSheetId="0" hidden="1">[18]Fund_Credit!#REF!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localSheetId="0" hidden="1">#REF!</definedName>
    <definedName name="_Key1" hidden="1">#REF!</definedName>
    <definedName name="_Key2" localSheetId="0" hidden="1">'[21]11 rev 94 '!#REF!</definedName>
    <definedName name="_Key2" hidden="1">'[21]11 rev 94 '!#REF!</definedName>
    <definedName name="_LL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x1" localSheetId="10" hidden="1">{"partial screen",#N/A,FALSE,"State_Gov't"}</definedName>
    <definedName name="_x1" localSheetId="0" hidden="1">{"partial screen",#N/A,FALSE,"State_Gov't"}</definedName>
    <definedName name="_x1" hidden="1">{"partial screen",#N/A,FALSE,"State_Gov't"}</definedName>
    <definedName name="_x2" localSheetId="10" hidden="1">{"partial screen",#N/A,FALSE,"State_Gov't"}</definedName>
    <definedName name="_x2" localSheetId="0" hidden="1">{"partial screen",#N/A,FALSE,"State_Gov't"}</definedName>
    <definedName name="_x2" hidden="1">{"partial screen",#N/A,FALSE,"State_Gov't"}</definedName>
    <definedName name="a" localSheetId="0" hidden="1">'[2]2'!#REF!</definedName>
    <definedName name="a" hidden="1">'[2]2'!#REF!</definedName>
    <definedName name="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0" hidden="1">'[22]COP FED'!#REF!</definedName>
    <definedName name="ACwvu.PLA1." hidden="1">'[22]COP FED'!#REF!</definedName>
    <definedName name="ACwvu.PLA2." hidden="1">'[23]COP FED'!$A$1:$N$49</definedName>
    <definedName name="ACwvu.Print." localSheetId="0" hidden="1">[24]Med!#REF!</definedName>
    <definedName name="ACwvu.Print." hidden="1">[24]Med!#REF!</definedName>
    <definedName name="anscount" hidden="1">1</definedName>
    <definedName name="ARAERER" localSheetId="10" hidden="1">{"'15.01L'!$A$1:$I$62"}</definedName>
    <definedName name="ARAERER" hidden="1">{"'15.01L'!$A$1:$I$62"}</definedName>
    <definedName name="ARAR" localSheetId="10" hidden="1">{"partial screen",#N/A,FALSE,"State_Gov't"}</definedName>
    <definedName name="ARAR" hidden="1">{"partial screen",#N/A,FALSE,"State_Gov't"}</definedName>
    <definedName name="Argentin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localSheetId="10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#REF!</definedName>
    <definedName name="bbbb" hidden="1">#REF!</definedName>
    <definedName name="BBVB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VB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LPH1" hidden="1">'[25]Ex rate bloom'!$A$4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[26]Raw_1!#REF!</definedName>
    <definedName name="BLPH14" hidden="1">[26]Raw_1!#REF!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hidden="1">'[25]Ex rate bloom'!$D$4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hidden="1">'[25]Ex rate bloom'!$G$4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hidden="1">'[25]Ex rate bloom'!$J$4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5" hidden="1">'[25]Ex rate bloom'!$M$4</definedName>
    <definedName name="BLPH50" localSheetId="0" hidden="1">[27]daily!#REF!</definedName>
    <definedName name="BLPH50" hidden="1">[27]daily!#REF!</definedName>
    <definedName name="BLPH51" localSheetId="0" hidden="1">[27]daily!#REF!</definedName>
    <definedName name="BLPH51" hidden="1">[27]daily!#REF!</definedName>
    <definedName name="BLPH53" localSheetId="0" hidden="1">[27]daily!#REF!</definedName>
    <definedName name="BLPH53" hidden="1">[27]daily!#REF!</definedName>
    <definedName name="BLPH54" localSheetId="0" hidden="1">[27]daily!#REF!</definedName>
    <definedName name="BLPH54" hidden="1">[27]daily!#REF!</definedName>
    <definedName name="BLPH55" localSheetId="0" hidden="1">[27]daily!#REF!</definedName>
    <definedName name="BLPH55" hidden="1">[27]daily!#REF!</definedName>
    <definedName name="BLPH56" localSheetId="0" hidden="1">[27]daily!#REF!</definedName>
    <definedName name="BLPH56" hidden="1">[27]daily!#REF!</definedName>
    <definedName name="BLPH57" localSheetId="0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localSheetId="0" hidden="1">#REF!</definedName>
    <definedName name="BLPH9" hidden="1">#REF!</definedName>
    <definedName name="board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localSheetId="0" hidden="1">'[28]2'!#REF!</definedName>
    <definedName name="car" hidden="1">'[28]2'!#REF!</definedName>
    <definedName name="CBB" localSheetId="10" hidden="1">{"Tab1",#N/A,FALSE,"P";"Tab2",#N/A,FALSE,"P"}</definedName>
    <definedName name="CBB" hidden="1">{"Tab1",#N/A,FALSE,"P";"Tab2",#N/A,FALSE,"P"}</definedName>
    <definedName name="CBXB" localSheetId="10" hidden="1">{"partial screen",#N/A,FALSE,"State_Gov't"}</definedName>
    <definedName name="CBXB" hidden="1">{"partial screen",#N/A,FALSE,"State_Gov't"}</definedName>
    <definedName name="cc" localSheetId="10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0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om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com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localSheetId="0" hidden="1">[29]MSRV!#REF!</definedName>
    <definedName name="contents2" hidden="1">[29]MSRV!#REF!</definedName>
    <definedName name="cp" localSheetId="0" hidden="1">'[30]C Summary'!#REF!</definedName>
    <definedName name="cp" hidden="1">'[30]C Summary'!#REF!</definedName>
    <definedName name="CVBBBB" localSheetId="10" hidden="1">{"Riqfin97",#N/A,FALSE,"Tran";"Riqfinpro",#N/A,FALSE,"Tran"}</definedName>
    <definedName name="CVBBBB" hidden="1">{"Riqfin97",#N/A,FALSE,"Tran";"Riqfinpro",#N/A,FALSE,"Tran"}</definedName>
    <definedName name="Cwvu.a." localSheetId="10" hidden="1">[31]BOP!$36:$36,[31]BOP!$44:$44,[31]BOP!$59:$59,[31]BOP!#REF!,[31]BOP!#REF!,[31]BOP!$81:$88</definedName>
    <definedName name="Cwvu.a." localSheetId="0" hidden="1">[31]BOP!$36:$36,[31]BOP!$44:$44,[31]BOP!$59:$59,[31]BOP!#REF!,[31]BOP!#REF!,[31]BOP!$81:$88</definedName>
    <definedName name="Cwvu.a." hidden="1">[31]BOP!$36:$36,[31]BOP!$44:$44,[31]BOP!$59:$59,[31]BOP!#REF!,[31]BOP!#REF!,[31]BOP!$81:$88</definedName>
    <definedName name="Cwvu.bop." localSheetId="10" hidden="1">[31]BOP!$36:$36,[31]BOP!$44:$44,[31]BOP!$59:$59,[31]BOP!#REF!,[31]BOP!#REF!,[31]BOP!$81:$88</definedName>
    <definedName name="Cwvu.bop." localSheetId="0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localSheetId="10" hidden="1">[31]BOP!$36:$36,[31]BOP!$44:$44,[31]BOP!$59:$59,[31]BOP!#REF!,[31]BOP!#REF!,[31]BOP!$81:$88</definedName>
    <definedName name="Cwvu.bop.sr." localSheetId="0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localSheetId="10" hidden="1">[31]BOP!$36:$36,[31]BOP!$44:$44,[31]BOP!$59:$59,[31]BOP!#REF!,[31]BOP!#REF!,[31]BOP!$81:$88</definedName>
    <definedName name="Cwvu.bopsdr.sr." localSheetId="0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localSheetId="10" hidden="1">[31]BOP!$36:$36,[31]BOP!$44:$44,[31]BOP!$59:$59,[31]BOP!#REF!,[31]BOP!#REF!,[31]BOP!$79:$79,[31]BOP!$81:$88,[31]BOP!#REF!</definedName>
    <definedName name="Cwvu.cotton." localSheetId="0" hidden="1">[31]BOP!$36:$36,[31]BOP!$44:$44,[31]BOP!$59:$59,[31]BOP!#REF!,[31]BOP!#REF!,[31]BOP!$79:$79,[31]BOP!$81:$88,[31]BOP!#REF!</definedName>
    <definedName name="Cwvu.cotton." hidden="1">[31]BOP!$36:$36,[31]BOP!$44:$44,[31]BOP!$59:$59,[31]BOP!#REF!,[31]BOP!#REF!,[31]BOP!$79:$79,[31]BOP!$81:$88,[31]BOP!#REF!</definedName>
    <definedName name="Cwvu.cottonall." localSheetId="10" hidden="1">[31]BOP!$36:$36,[31]BOP!$44:$44,[31]BOP!$59:$59,[31]BOP!#REF!,[31]BOP!#REF!,[31]BOP!$79:$79,[31]BOP!$81:$88</definedName>
    <definedName name="Cwvu.cottonall." localSheetId="0" hidden="1">[31]BOP!$36:$36,[31]BOP!$44:$44,[31]BOP!$59:$59,[31]BOP!#REF!,[31]BOP!#REF!,[31]BOP!$79:$79,[31]BOP!$81:$88</definedName>
    <definedName name="Cwvu.cottonall." hidden="1">[31]BOP!$36:$36,[31]BOP!$44:$44,[31]BOP!$59:$59,[31]BOP!#REF!,[31]BOP!#REF!,[31]BOP!$79:$79,[31]BOP!$81:$88</definedName>
    <definedName name="Cwvu.exportdetails." localSheetId="0" hidden="1">[31]BOP!$36:$36,[31]BOP!$44:$44,[31]BOP!$59:$59,[31]BOP!#REF!,[31]BOP!#REF!,[31]BOP!$79:$79,[31]BOP!#REF!</definedName>
    <definedName name="Cwvu.exportdetails." hidden="1">[31]BOP!$36:$36,[31]BOP!$44:$44,[31]BOP!$59:$59,[31]BOP!#REF!,[31]BOP!#REF!,[31]BOP!$79:$79,[31]BOP!#REF!</definedName>
    <definedName name="Cwvu.exports." localSheetId="10" hidden="1">[31]BOP!$36:$36,[31]BOP!$44:$44,[31]BOP!$59:$59,[31]BOP!#REF!,[31]BOP!#REF!,[31]BOP!$79:$79,[31]BOP!$81:$88,[31]BOP!#REF!</definedName>
    <definedName name="Cwvu.exports." localSheetId="0" hidden="1">[31]BOP!$36:$36,[31]BOP!$44:$44,[31]BOP!$59:$59,[31]BOP!#REF!,[31]BOP!#REF!,[31]BOP!$79:$79,[31]BOP!$81:$88,[31]BOP!#REF!</definedName>
    <definedName name="Cwvu.exports." hidden="1">[31]BOP!$36:$36,[31]BOP!$44:$44,[31]BOP!$59:$59,[31]BOP!#REF!,[31]BOP!#REF!,[31]BOP!$79:$79,[31]BOP!$81:$88,[31]BOP!#REF!</definedName>
    <definedName name="Cwvu.gold." localSheetId="10" hidden="1">[31]BOP!$36:$36,[31]BOP!$44:$44,[31]BOP!$59:$59,[31]BOP!#REF!,[31]BOP!#REF!,[31]BOP!$79:$79,[31]BOP!$81:$88,[31]BOP!#REF!</definedName>
    <definedName name="Cwvu.gold." localSheetId="0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localSheetId="10" hidden="1">[31]BOP!$36:$36,[31]BOP!$44:$44,[31]BOP!$59:$59,[31]BOP!#REF!,[31]BOP!#REF!,[31]BOP!$79:$79,[31]BOP!$81:$88,[31]BOP!#REF!</definedName>
    <definedName name="Cwvu.goldall." localSheetId="0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localSheetId="0" hidden="1">#REF!</definedName>
    <definedName name="Cwvu.IMPORT." hidden="1">#REF!</definedName>
    <definedName name="Cwvu.imports." localSheetId="10" hidden="1">[31]BOP!$36:$36,[31]BOP!$44:$44,[31]BOP!$59:$59,[31]BOP!#REF!,[31]BOP!#REF!,[31]BOP!$79:$79,[31]BOP!$81:$88,[31]BOP!#REF!,[31]BOP!#REF!</definedName>
    <definedName name="Cwvu.imports." localSheetId="0" hidden="1">[31]BOP!$36:$36,[31]BOP!$44:$44,[31]BOP!$59:$59,[31]BOP!#REF!,[31]BOP!#REF!,[31]BOP!$79:$79,[31]BOP!$81:$88,[31]BOP!#REF!,[31]BOP!#REF!</definedName>
    <definedName name="Cwvu.imports." hidden="1">[31]BOP!$36:$36,[31]BOP!$44:$44,[31]BOP!$59:$59,[31]BOP!#REF!,[31]BOP!#REF!,[31]BOP!$79:$79,[31]BOP!$81:$88,[31]BOP!#REF!,[31]BOP!#REF!</definedName>
    <definedName name="Cwvu.importsall." localSheetId="10" hidden="1">[31]BOP!$36:$36,[31]BOP!$44:$44,[31]BOP!$59:$59,[31]BOP!#REF!,[31]BOP!#REF!,[31]BOP!$79:$79,[31]BOP!$81:$88,[31]BOP!#REF!,[31]BOP!#REF!</definedName>
    <definedName name="Cwvu.importsall." localSheetId="0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localSheetId="0" hidden="1">[31]BOP!$36:$36,[31]BOP!$44:$44,[31]BOP!$59:$59,[31]BOP!#REF!,[31]BOP!#REF!,[31]BOP!$79:$79</definedName>
    <definedName name="Cwvu.tot." hidden="1">[31]BOP!$36:$36,[31]BOP!$44:$44,[31]BOP!$59:$59,[31]BOP!#REF!,[31]BOP!#REF!,[31]BOP!$79:$79</definedName>
    <definedName name="CXVB" localSheetId="10" hidden="1">{"partial screen",#N/A,FALSE,"State_Gov't"}</definedName>
    <definedName name="CXVB" hidden="1">{"partial screen",#N/A,FALSE,"State_Gov't"}</definedName>
    <definedName name="dd" localSheetId="10" hidden="1">{"Riqfin97",#N/A,FALSE,"Tran";"Riqfinpro",#N/A,FALSE,"Tran"}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10" hidden="1">{"WEO",#N/A,FALSE,"Data";"PRI",#N/A,FALSE,"Data";"QUA",#N/A,FALSE,"Data"}</definedName>
    <definedName name="ddd" localSheetId="0" hidden="1">{"WEO",#N/A,FALSE,"Data";"PRI",#N/A,FALSE,"Data";"QUA",#N/A,FALSE,"Data"}</definedName>
    <definedName name="ddd" hidden="1">{"WEO",#N/A,FALSE,"Data";"PRI",#N/A,FALSE,"Data";"QUA",#N/A,FALSE,"Data"}</definedName>
    <definedName name="DFDF" localSheetId="10" hidden="1">{"partial screen",#N/A,FALSE,"State_Gov't"}</definedName>
    <definedName name="DFDF" hidden="1">{"partial screen",#N/A,FALSE,"State_Gov't"}</definedName>
    <definedName name="dfgsdfg" localSheetId="10" hidden="1">{"'15.01L'!$A$1:$I$62"}</definedName>
    <definedName name="dfgsdfg" localSheetId="0" hidden="1">{"'15.01L'!$A$1:$I$62"}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localSheetId="10" hidden="1">{"'15.01L'!$A$1:$I$62"}</definedName>
    <definedName name="dsfsdf" localSheetId="0" hidden="1">{"'15.01L'!$A$1:$I$62"}</definedName>
    <definedName name="dsfsdf" hidden="1">{"'15.01L'!$A$1:$I$62"}</definedName>
    <definedName name="ee" localSheetId="10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0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ff" localSheetId="10" hidden="1">{"Tab1",#N/A,FALSE,"P";"Tab2",#N/A,FALSE,"P"}</definedName>
    <definedName name="ff" localSheetId="0" hidden="1">{"Tab1",#N/A,FALSE,"P";"Tab2",#N/A,FALSE,"P"}</definedName>
    <definedName name="ff" hidden="1">{"Tab1",#N/A,FALSE,"P";"Tab2",#N/A,FALSE,"P"}</definedName>
    <definedName name="fff" localSheetId="10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GHFGH" localSheetId="10" hidden="1">{"Tab1",#N/A,FALSE,"P";"Tab2",#N/A,FALSE,"P"}</definedName>
    <definedName name="FGHFGH" hidden="1">{"Tab1",#N/A,FALSE,"P";"Tab2",#N/A,FALSE,"P"}</definedName>
    <definedName name="FGHFHJGFJ" localSheetId="10" hidden="1">{"Riqfin97",#N/A,FALSE,"Tran";"Riqfinpro",#N/A,FALSE,"Tran"}</definedName>
    <definedName name="FGHFHJGFJ" hidden="1">{"Riqfin97",#N/A,FALSE,"Tran";"Riqfinpro",#N/A,FALSE,"Tran"}</definedName>
    <definedName name="FGHGFH" localSheetId="10" hidden="1">{"Riqfin97",#N/A,FALSE,"Tran";"Riqfinpro",#N/A,FALSE,"Tran"}</definedName>
    <definedName name="FGHGFH" hidden="1">{"Riqfin97",#N/A,FALSE,"Tran";"Riqfinpro",#N/A,FALSE,"Tran"}</definedName>
    <definedName name="FGHH" localSheetId="10" hidden="1">{"partial screen",#N/A,FALSE,"State_Gov't"}</definedName>
    <definedName name="FGHH" hidden="1">{"partial screen",#N/A,FALSE,"State_Gov't"}</definedName>
    <definedName name="Financing" localSheetId="10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uck" localSheetId="0" hidden="1">#REF!</definedName>
    <definedName name="fuck" hidden="1">#REF!</definedName>
    <definedName name="gf" localSheetId="10" hidden="1">{"'yps17a'!$B$2:$R$64"}</definedName>
    <definedName name="gf" localSheetId="0" hidden="1">{"'yps17a'!$B$2:$R$64"}</definedName>
    <definedName name="gf" hidden="1">{"'yps17a'!$B$2:$R$64"}</definedName>
    <definedName name="ggg" localSheetId="10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g" localSheetId="0" hidden="1">'[33]J(Priv.Cap)'!#REF!</definedName>
    <definedName name="ggggg" hidden="1">'[33]J(Priv.Cap)'!#REF!</definedName>
    <definedName name="GH" localSheetId="10" hidden="1">{"partial screen",#N/A,FALSE,"State_Gov't"}</definedName>
    <definedName name="GH" hidden="1">{"partial screen",#N/A,FALSE,"State_Gov't"}</definedName>
    <definedName name="GHFH" localSheetId="10" hidden="1">{"partial screen",#N/A,FALSE,"State_Gov't"}</definedName>
    <definedName name="GHFH" hidden="1">{"partial screen",#N/A,FALSE,"State_Gov't"}</definedName>
    <definedName name="ghjgkhkhgkhgk" localSheetId="0" hidden="1">'[34]J(Priv.Cap)'!#REF!</definedName>
    <definedName name="ghjgkhkhgkhgk" hidden="1">'[34]J(Priv.Cap)'!#REF!</definedName>
    <definedName name="GHJHGJ" localSheetId="10" hidden="1">{"Riqfin97",#N/A,FALSE,"Tran";"Riqfinpro",#N/A,FALSE,"Tran"}</definedName>
    <definedName name="GHJHGJ" hidden="1">{"Riqfin97",#N/A,FALSE,"Tran";"Riqfinpro",#N/A,FALSE,"Tran"}</definedName>
    <definedName name="h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localSheetId="0" hidden="1">'[34]J(Priv.Cap)'!#REF!</definedName>
    <definedName name="hhh" hidden="1">'[34]J(Priv.Cap)'!#REF!</definedName>
    <definedName name="ii" localSheetId="10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iiiii" localSheetId="0" hidden="1">[35]M!#REF!</definedName>
    <definedName name="iiiiii" hidden="1">[35]M!#REF!</definedName>
    <definedName name="JHJUJY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JUJ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kghjkghkg" localSheetId="10" hidden="1">{"Riqfin97",#N/A,FALSE,"Tran";"Riqfinpro",#N/A,FALSE,"Tran"}</definedName>
    <definedName name="jhkghjkghkg" localSheetId="0" hidden="1">{"Riqfin97",#N/A,FALSE,"Tran";"Riqfinpro",#N/A,FALSE,"Tran"}</definedName>
    <definedName name="jhkghjkghkg" hidden="1">{"Riqfin97",#N/A,FALSE,"Tran";"Riqfinpro",#N/A,FALSE,"Tran"}</definedName>
    <definedName name="jj" localSheetId="10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[35]M!#REF!</definedName>
    <definedName name="jjj" hidden="1">[35]M!#REF!</definedName>
    <definedName name="jjjjjj" localSheetId="0" hidden="1">'[33]J(Priv.Cap)'!#REF!</definedName>
    <definedName name="jjjjjj" hidden="1">'[33]J(Priv.Cap)'!#REF!</definedName>
    <definedName name="jjjjjjjjjjjjjjjjjjjjjj" localSheetId="0" hidden="1">#REF!</definedName>
    <definedName name="jjjjjjjjjjjjjjjjjjjjjj" hidden="1">#REF!</definedName>
    <definedName name="kghkghkhkghkhfk" localSheetId="10" hidden="1">{"Tab1",#N/A,FALSE,"P";"Tab2",#N/A,FALSE,"P"}</definedName>
    <definedName name="kghkghkhkghkhfk" localSheetId="0" hidden="1">{"Tab1",#N/A,FALSE,"P";"Tab2",#N/A,FALSE,"P"}</definedName>
    <definedName name="kghkghkhkghkhfk" hidden="1">{"Tab1",#N/A,FALSE,"P";"Tab2",#N/A,FALSE,"P"}</definedName>
    <definedName name="kk" localSheetId="10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k" localSheetId="10" hidden="1">{"WEO",#N/A,FALSE,"Data";"PRI",#N/A,FALSE,"Data";"QUA",#N/A,FALSE,"Data"}</definedName>
    <definedName name="kkk" localSheetId="0" hidden="1">{"WEO",#N/A,FALSE,"Data";"PRI",#N/A,FALSE,"Data";"QUA",#N/A,FALSE,"Data"}</definedName>
    <definedName name="kkk" hidden="1">{"WEO",#N/A,FALSE,"Data";"PRI",#N/A,FALSE,"Data";"QUA",#N/A,FALSE,"Data"}</definedName>
    <definedName name="kkkk" localSheetId="0" hidden="1">[36]M!#REF!</definedName>
    <definedName name="kkkk" hidden="1">[36]M!#REF!</definedName>
    <definedName name="kkkkkkkkk" localSheetId="10" hidden="1">{"Tab1",#N/A,FALSE,"P";"Tab2",#N/A,FALSE,"P"}</definedName>
    <definedName name="kkkkkkkkk" localSheetId="0" hidden="1">{"Tab1",#N/A,FALSE,"P";"Tab2",#N/A,FALSE,"P"}</definedName>
    <definedName name="kkkkkkkkk" hidden="1">{"Tab1",#N/A,FALSE,"P";"Tab2",#N/A,FALSE,"P"}</definedName>
    <definedName name="kkkkkkkkkkk" localSheetId="10" hidden="1">{"WEO",#N/A,FALSE,"Data";"PRI",#N/A,FALSE,"Data";"QUA",#N/A,FALSE,"Data"}</definedName>
    <definedName name="kkkkkkkkkkk" localSheetId="0" hidden="1">{"WEO",#N/A,FALSE,"Data";"PRI",#N/A,FALSE,"Data";"QUA",#N/A,FALSE,"Data"}</definedName>
    <definedName name="kkkkkkkkkkk" hidden="1">{"WEO",#N/A,FALSE,"Data";"PRI",#N/A,FALSE,"Data";"QUA",#N/A,FALSE,"Data"}</definedName>
    <definedName name="kol" localSheetId="0" hidden="1">#REF!</definedName>
    <definedName name="kol" hidden="1">#REF!</definedName>
    <definedName name="kossi" localSheetId="0" hidden="1">'[8]Dep fonct'!#REF!</definedName>
    <definedName name="kossi" hidden="1">'[8]Dep fonct'!#REF!</definedName>
    <definedName name="LL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localSheetId="10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localSheetId="0" hidden="1">[35]M!#REF!</definedName>
    <definedName name="llll" hidden="1">[35]M!#REF!</definedName>
    <definedName name="lllllllllll" localSheetId="0" hidden="1">'[33]J(Priv.Cap)'!#REF!</definedName>
    <definedName name="lllllllllll" hidden="1">'[33]J(Priv.Cap)'!#REF!</definedName>
    <definedName name="MDTa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10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0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nn" localSheetId="10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ga" localSheetId="0" hidden="1">#REF!</definedName>
    <definedName name="nnga" hidden="1">#REF!</definedName>
    <definedName name="nnn" localSheetId="10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oo" localSheetId="10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0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oooooooo" localSheetId="0" hidden="1">[36]M!#REF!</definedName>
    <definedName name="oooooooooooo" hidden="1">[36]M!#REF!</definedName>
    <definedName name="otro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10" hidden="1">{"WEO",#N/A,FALSE,"Data";"PRI",#N/A,FALSE,"Data";"QUA",#N/A,FALSE,"Data"}</definedName>
    <definedName name="p" localSheetId="0" hidden="1">{"WEO",#N/A,FALSE,"Data";"PRI",#N/A,FALSE,"Data";"QUA",#N/A,FALSE,"Data"}</definedName>
    <definedName name="p" hidden="1">{"WEO",#N/A,FALSE,"Data";"PRI",#N/A,FALSE,"Data";"QUA",#N/A,FALSE,"Data"}</definedName>
    <definedName name="pol" localSheetId="0" hidden="1">[37]A!#REF!</definedName>
    <definedName name="pol" hidden="1">[37]A!#REF!</definedName>
    <definedName name="popl" localSheetId="0" hidden="1">#REF!</definedName>
    <definedName name="popl" hidden="1">#REF!</definedName>
    <definedName name="pp" localSheetId="10" hidden="1">{"Riqfin97",#N/A,FALSE,"Tran";"Riqfinpro",#N/A,FALSE,"Tran"}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10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_xlnm.Print_Area" localSheetId="3">'2024-ΠΡΟΫΠ ΑΝΑ ΒΟΜ'!$B$1:$L$35</definedName>
    <definedName name="q" localSheetId="10" hidden="1">{"WEO",#N/A,FALSE,"Data";"PRI",#N/A,FALSE,"Data";"QUA",#N/A,FALSE,"Data"}</definedName>
    <definedName name="q" localSheetId="0" hidden="1">{"WEO",#N/A,FALSE,"Data";"PRI",#N/A,FALSE,"Data";"QUA",#N/A,FALSE,"Data"}</definedName>
    <definedName name="q" hidden="1">{"WEO",#N/A,FALSE,"Data";"PRI",#N/A,FALSE,"Data";"QUA",#N/A,FALSE,"Data"}</definedName>
    <definedName name="qq" localSheetId="0" hidden="1">'[34]J(Priv.Cap)'!#REF!</definedName>
    <definedName name="qq" hidden="1">'[34]J(Priv.Cap)'!#REF!</definedName>
    <definedName name="QWE" localSheetId="10" hidden="1">{"Riqfin97",#N/A,FALSE,"Tran";"Riqfinpro",#N/A,FALSE,"Tran"}</definedName>
    <definedName name="QWE" hidden="1">{"Riqfin97",#N/A,FALSE,"Tran";"Riqfinpro",#N/A,FALSE,"Tran"}</definedName>
    <definedName name="QWEE" localSheetId="10" hidden="1">{"Tab1",#N/A,FALSE,"P";"Tab2",#N/A,FALSE,"P"}</definedName>
    <definedName name="QWEE" hidden="1">{"Tab1",#N/A,FALSE,"P";"Tab2",#N/A,FALSE,"P"}</definedName>
    <definedName name="QWERR" localSheetId="10" hidden="1">{"Tab1",#N/A,FALSE,"P";"Tab2",#N/A,FALSE,"P"}</definedName>
    <definedName name="QWERR" hidden="1">{"Tab1",#N/A,FALSE,"P";"Tab2",#N/A,FALSE,"P"}</definedName>
    <definedName name="RETET" localSheetId="10" hidden="1">{"Tab1",#N/A,FALSE,"P";"Tab2",#N/A,FALSE,"P"}</definedName>
    <definedName name="RETET" hidden="1">{"Tab1",#N/A,FALSE,"P";"Tab2",#N/A,FALSE,"P"}</definedName>
    <definedName name="reyherhefgf" localSheetId="10" hidden="1">{"'15.01L'!$A$1:$I$62"}</definedName>
    <definedName name="reyherhefgf" localSheetId="0" hidden="1">{"'15.01L'!$A$1:$I$62"}</definedName>
    <definedName name="reyherhefgf" hidden="1">{"'15.01L'!$A$1:$I$62"}</definedName>
    <definedName name="RQR" localSheetId="10" hidden="1">{"'yps17a'!$B$2:$R$64"}</definedName>
    <definedName name="RQR" hidden="1">{"'yps17a'!$B$2:$R$64"}</definedName>
    <definedName name="rr" localSheetId="10" hidden="1">{"Riqfin97",#N/A,FALSE,"Tran";"Riqfinpro",#N/A,FALSE,"Tran"}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10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ETT" localSheetId="10" hidden="1">{"Tab1",#N/A,FALSE,"P";"Tab2",#N/A,FALSE,"P"}</definedName>
    <definedName name="RTRETT" hidden="1">{"Tab1",#N/A,FALSE,"P";"Tab2",#N/A,FALSE,"P"}</definedName>
    <definedName name="RTRTTR" localSheetId="10" hidden="1">{"WEO",#N/A,FALSE,"Data";"PRI",#N/A,FALSE,"Data";"QUA",#N/A,FALSE,"Data"}</definedName>
    <definedName name="RTRTTR" hidden="1">{"WEO",#N/A,FALSE,"Data";"PRI",#N/A,FALSE,"Data";"QUA",#N/A,FALSE,"Data"}</definedName>
    <definedName name="RTTTR" localSheetId="10" hidden="1">{"Tab1",#N/A,FALSE,"P";"Tab2",#N/A,FALSE,"P"}</definedName>
    <definedName name="RTTTR" hidden="1">{"Tab1",#N/A,FALSE,"P";"Tab2",#N/A,FALSE,"P"}</definedName>
    <definedName name="rtyertyerther" localSheetId="10" hidden="1">{"'15.01L'!$A$1:$I$62"}</definedName>
    <definedName name="rtyertyerther" localSheetId="0" hidden="1">{"'15.01L'!$A$1:$I$62"}</definedName>
    <definedName name="rtyertyerther" hidden="1">{"'15.01L'!$A$1:$I$62"}</definedName>
    <definedName name="rtyertyertyerthdfg" localSheetId="10" hidden="1">{"'15.01L'!$A$1:$I$62"}</definedName>
    <definedName name="rtyertyertyerthdfg" localSheetId="0" hidden="1">{"'15.01L'!$A$1:$I$62"}</definedName>
    <definedName name="rtyertyertyerthdfg" hidden="1">{"'15.01L'!$A$1:$I$62"}</definedName>
    <definedName name="Rwvu.Export." localSheetId="10" hidden="1">#REF!,#REF!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LA2." localSheetId="0" hidden="1">'[22]COP FED'!#REF!</definedName>
    <definedName name="Rwvu.PLA2." hidden="1">'[22]COP FED'!#REF!</definedName>
    <definedName name="Rwvu.Print." hidden="1">#N/A</definedName>
    <definedName name="s" localSheetId="0" hidden="1">'[6]MonSurv-BC'!#REF!</definedName>
    <definedName name="s" hidden="1">'[6]MonSurv-BC'!#REF!</definedName>
    <definedName name="SDFG" localSheetId="10" hidden="1">{"Riqfin97",#N/A,FALSE,"Tran";"Riqfinpro",#N/A,FALSE,"Tran"}</definedName>
    <definedName name="SDFG" hidden="1">{"Riqfin97",#N/A,FALSE,"Tran";"Riqfinpro",#N/A,FALSE,"Tran"}</definedName>
    <definedName name="sdfgsdfgdfg" localSheetId="10" hidden="1">{"'15.01L'!$A$1:$I$62"}</definedName>
    <definedName name="sdfgsdfgdfg" localSheetId="0" hidden="1">{"'15.01L'!$A$1:$I$62"}</definedName>
    <definedName name="sdfgsdfgdfg" hidden="1">{"'15.01L'!$A$1:$I$62"}</definedName>
    <definedName name="sencount" hidden="1">2</definedName>
    <definedName name="sfghertyertyerty" localSheetId="10" hidden="1">{"'15.01L'!$A$1:$I$62"}</definedName>
    <definedName name="sfghertyertyerty" localSheetId="0" hidden="1">{"'15.01L'!$A$1:$I$62"}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TT" localSheetId="10" hidden="1">{"partial screen",#N/A,FALSE,"State_Gov't"}</definedName>
    <definedName name="SRTT" hidden="1">{"partial screen",#N/A,FALSE,"State_Gov't"}</definedName>
    <definedName name="sssssssssssssssssss" localSheetId="0" hidden="1">'[8]Dep fonct'!#REF!</definedName>
    <definedName name="sssssssssssssssssss" hidden="1">'[8]Dep fonct'!#REF!</definedName>
    <definedName name="STSTT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TSTT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wvu.PLA1." localSheetId="0" hidden="1">'[22]COP FED'!#REF!</definedName>
    <definedName name="Swvu.PLA1." hidden="1">'[22]COP FED'!#REF!</definedName>
    <definedName name="Swvu.PLA2." hidden="1">'[23]COP FED'!$A$1:$N$49</definedName>
    <definedName name="Swvu.Print." localSheetId="0" hidden="1">[24]Med!#REF!</definedName>
    <definedName name="Swvu.Print." hidden="1">[24]Med!#REF!</definedName>
    <definedName name="tenou" localSheetId="0" hidden="1">'[8]Dep fonct'!#REF!</definedName>
    <definedName name="tenou" hidden="1">'[8]Dep fonct'!#REF!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localSheetId="10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0" hidden="1">{"PRI",#N/A,FALSE,"Data";"QUA",#N/A,FALSE,"Data";"STR",#N/A,FALSE,"Data";"VAL",#N/A,FALSE,"Data";"WEO",#N/A,FALSE,"Data";"WGT",#N/A,FALSE,"Data"}</definedName>
    <definedName name="ttt" localSheetId="0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localSheetId="0" hidden="1">[35]M!#REF!</definedName>
    <definedName name="ttttt" hidden="1">[35]M!#REF!</definedName>
    <definedName name="tyi" localSheetId="0" hidden="1">'[8]Dep fonct'!#REF!</definedName>
    <definedName name="tyi" hidden="1">'[8]Dep fonct'!#REF!</definedName>
    <definedName name="TYRURTURU" localSheetId="10" hidden="1">{"Riqfin97",#N/A,FALSE,"Tran";"Riqfinpro",#N/A,FALSE,"Tran"}</definedName>
    <definedName name="TYRURTURU" hidden="1">{"Riqfin97",#N/A,FALSE,"Tran";"Riqfinpro",#N/A,FALSE,"Tran"}</definedName>
    <definedName name="TYUTRUU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TYUTRUU" hidden="1">{"BOP_TAB",#N/A,FALSE,"N";"MIDTERM_TAB",#N/A,FALSE,"O";"FUND_CRED",#N/A,FALSE,"P";"DEBT_TAB1",#N/A,FALSE,"Q";"DEBT_TAB2",#N/A,FALSE,"Q";"FORFIN_TAB1",#N/A,FALSE,"R";"FORFIN_TAB2",#N/A,FALSE,"R";"BOP_ANALY",#N/A,FALSE,"U"}</definedName>
    <definedName name="TYY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TYY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u" localSheetId="10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0" hidden="1">{"WEO",#N/A,FALSE,"Data";"PRI",#N/A,FALSE,"Data";"QUA",#N/A,FALSE,"Data"}</definedName>
    <definedName name="uuu" localSheetId="0" hidden="1">{"WEO",#N/A,FALSE,"Data";"PRI",#N/A,FALSE,"Data";"QUA",#N/A,FALSE,"Data"}</definedName>
    <definedName name="uuu" hidden="1">{"WEO",#N/A,FALSE,"Data";"PRI",#N/A,FALSE,"Data";"QUA",#N/A,FALSE,"Data"}</definedName>
    <definedName name="VBBNN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BNN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BVNN" localSheetId="10" hidden="1">{"Tab1",#N/A,FALSE,"P";"Tab2",#N/A,FALSE,"P"}</definedName>
    <definedName name="VBNBVNN" hidden="1">{"Tab1",#N/A,FALSE,"P";"Tab2",#N/A,FALSE,"P"}</definedName>
    <definedName name="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NN" localSheetId="10" hidden="1">{"Riqfin97",#N/A,FALSE,"Tran";"Riqfinpro",#N/A,FALSE,"Tran"}</definedName>
    <definedName name="VNBNN" hidden="1">{"Riqfin97",#N/A,FALSE,"Tran";"Riqfinpro",#N/A,FALSE,"Tran"}</definedName>
    <definedName name="VNHVJJ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HV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v" localSheetId="10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0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w" localSheetId="10" hidden="1">{"PRI",#N/A,FALSE,"Data";"QUA",#N/A,FALSE,"Data";"STR",#N/A,FALSE,"Data";"VAL",#N/A,FALSE,"Data";"WEO",#N/A,FALSE,"Data";"WGT",#N/A,FALSE,"Data"}</definedName>
    <definedName name="w" localSheetId="0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ERER" localSheetId="10" hidden="1">{"Riqfin97",#N/A,FALSE,"Tran";"Riqfinpro",#N/A,FALSE,"Tran"}</definedName>
    <definedName name="WERER" hidden="1">{"Riqfin97",#N/A,FALSE,"Tran";"Riqfinpro",#N/A,FALSE,"Tran"}</definedName>
    <definedName name="WRERT" localSheetId="10" hidden="1">{"Tab1",#N/A,FALSE,"P";"Tab2",#N/A,FALSE,"P"}</definedName>
    <definedName name="WRERT" hidden="1">{"Tab1",#N/A,FALSE,"P";"Tab2",#N/A,FALSE,"P"}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localSheetId="10" hidden="1">{"3",#N/A,FALSE,"BASE MONETARIA";"4",#N/A,FALSE,"BASE MONETARIA"}</definedName>
    <definedName name="wrn.BMA." localSheetId="0" hidden="1">{"3",#N/A,FALSE,"BASE MONETARIA";"4",#N/A,FALSE,"BASE MONETARIA"}</definedName>
    <definedName name="wrn.BMA." hidden="1">{"3",#N/A,FALSE,"BASE MONETARIA";"4",#N/A,FALSE,"BASE MONETARIA"}</definedName>
    <definedName name="wrn.BOP_MIDTERM." localSheetId="10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Tables." localSheetId="1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0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10" hidden="1">{"1",#N/A,FALSE,"Pasivos Mon";"2",#N/A,FALSE,"Pasivos Mon"}</definedName>
    <definedName name="wrn.PASMON." localSheetId="0" hidden="1">{"1",#N/A,FALSE,"Pasivos Mon";"2",#N/A,FALSE,"Pasivos Mon"}</definedName>
    <definedName name="wrn.PASMON." hidden="1">{"1",#N/A,FALSE,"Pasivos Mon";"2",#N/A,FALSE,"Pasivos Mon"}</definedName>
    <definedName name="wrn.Program." localSheetId="10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Riqfin." localSheetId="10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Trade._.Output._.All." localSheetId="10" hidden="1">{"PRI",#N/A,FALSE,"Data";"QUA",#N/A,FALSE,"Data";"STR",#N/A,FALSE,"Data";"VAL",#N/A,FALSE,"Data";"WEO",#N/A,FALSE,"Data";"WGT",#N/A,FALSE,"Data"}</definedName>
    <definedName name="wrn.Trade._.Output._.All." localSheetId="0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0" hidden="1">{"WEO",#N/A,FALSE,"Data";"PRI",#N/A,FALSE,"Data";"QUA",#N/A,FALSE,"Data"}</definedName>
    <definedName name="wrn.Trade._.Table._.Core." localSheetId="0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0" hidden="1">{"WEO",#N/A,FALSE,"T"}</definedName>
    <definedName name="wrn.WEO." localSheetId="0" hidden="1">{"WEO",#N/A,FALSE,"T"}</definedName>
    <definedName name="wrn.WEO." hidden="1">{"WEO",#N/A,FALSE,"T"}</definedName>
    <definedName name="wrtyer5y3e5rthgf" localSheetId="10" hidden="1">{"'15.01L'!$A$1:$I$62"}</definedName>
    <definedName name="wrtyer5y3e5rthgf" localSheetId="0" hidden="1">{"'15.01L'!$A$1:$I$62"}</definedName>
    <definedName name="wrtyer5y3e5rthgf" hidden="1">{"'15.01L'!$A$1:$I$62"}</definedName>
    <definedName name="wvu.PLA1.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0" hidden="1">[35]M!#REF!</definedName>
    <definedName name="ww" hidden="1">[35]M!#REF!</definedName>
    <definedName name="www" localSheetId="10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xx" localSheetId="10" hidden="1">{"WEO",#N/A,FALSE,"Data";"PRI",#N/A,FALSE,"Data";"QUA",#N/A,FALSE,"Data"}</definedName>
    <definedName name="xx" localSheetId="0" hidden="1">{"WEO",#N/A,FALSE,"Data";"PRI",#N/A,FALSE,"Data";"QUA",#N/A,FALSE,"Data"}</definedName>
    <definedName name="xx" hidden="1">{"WEO",#N/A,FALSE,"Data";"PRI",#N/A,FALSE,"Data";"QUA",#N/A,FALSE,"Data"}</definedName>
    <definedName name="xxxx" localSheetId="10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xxx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YUYU" localSheetId="10" hidden="1">{"'15.01L'!$A$1:$I$62"}</definedName>
    <definedName name="YUYUYU" hidden="1">{"'15.01L'!$A$1:$I$62"}</definedName>
    <definedName name="yy" localSheetId="10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10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0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0" hidden="1">[31]BOP!$36:$36,[31]BOP!$44:$44,[31]BOP!$59:$59,[31]BOP!#REF!,[31]BOP!#REF!,[31]BOP!$81:$88</definedName>
    <definedName name="Z_00C67BFA_FEDD_11D1_98B3_00C04FC96ABD_.wvu.Rows" hidden="1">[31]BOP!$36:$36,[31]BOP!$44:$44,[31]BOP!$59:$59,[31]BOP!#REF!,[31]BOP!#REF!,[31]BOP!$81:$88</definedName>
    <definedName name="Z_00C67BFB_FEDD_11D1_98B3_00C04FC96ABD_.wvu.Rows" localSheetId="0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localSheetId="0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localSheetId="0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localSheetId="0" hidden="1">[31]BOP!$36:$36,[31]BOP!$44:$44,[31]BOP!$59:$59,[31]BOP!#REF!,[31]BOP!#REF!,[31]BOP!$79:$79,[31]BOP!$81:$88,[31]BOP!#REF!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localSheetId="0" hidden="1">[31]BOP!$36:$36,[31]BOP!$44:$44,[31]BOP!$59:$59,[31]BOP!#REF!,[31]BOP!#REF!,[31]BOP!$79:$79,[31]BOP!$81:$88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localSheetId="0" hidden="1">[31]BOP!$36:$36,[31]BOP!$44:$44,[31]BOP!$59:$59,[31]BOP!#REF!,[31]BOP!#REF!,[31]BOP!$79:$79,[31]BOP!#REF!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localSheetId="0" hidden="1">[31]BOP!$36:$36,[31]BOP!$44:$44,[31]BOP!$59:$59,[31]BOP!#REF!,[31]BOP!#REF!,[31]BOP!$79:$79,[31]BOP!$81:$88,[31]BOP!#REF!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localSheetId="0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localSheetId="0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localSheetId="10" hidden="1">[31]BOP!$36:$36,[31]BOP!$44:$44,[31]BOP!$59:$59,[31]BOP!#REF!,[31]BOP!#REF!,[31]BOP!$79:$79,[31]BOP!$81:$88,[31]BOP!#REF!,[31]BOP!#REF!</definedName>
    <definedName name="Z_00C67C05_FEDD_11D1_98B3_00C04FC96ABD_.wvu.Rows" localSheetId="0" hidden="1">[31]BOP!$36:$36,[31]BOP!$44:$44,[31]BOP!$59:$59,[31]BOP!#REF!,[31]BOP!#REF!,[31]BOP!$79:$79,[31]BOP!$81:$88,[31]BOP!#REF!,[31]BOP!#REF!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localSheetId="0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localSheetId="0" hidden="1">[31]BOP!$36:$36,[31]BOP!$44:$44,[31]BOP!$59:$59,[31]BOP!#REF!,[31]BOP!#REF!,[31]BOP!$79:$79</definedName>
    <definedName name="Z_00C67C07_FEDD_11D1_98B3_00C04FC96ABD_.wvu.Rows" hidden="1">[31]BOP!$36:$36,[31]BOP!$44:$44,[31]BOP!$59:$59,[31]BOP!#REF!,[31]BOP!#REF!,[31]BOP!$79:$79</definedName>
    <definedName name="Z_112039D0_FF0B_11D1_98B3_00C04FC96ABD_.wvu.Rows" localSheetId="0" hidden="1">[31]BOP!$36:$36,[31]BOP!$44:$44,[31]BOP!$59:$59,[31]BOP!#REF!,[31]BOP!#REF!,[31]BOP!$81:$88</definedName>
    <definedName name="Z_112039D0_FF0B_11D1_98B3_00C04FC96ABD_.wvu.Rows" hidden="1">[31]BOP!$36:$36,[31]BOP!$44:$44,[31]BOP!$59:$59,[31]BOP!#REF!,[31]BOP!#REF!,[31]BOP!$81:$88</definedName>
    <definedName name="Z_112039D1_FF0B_11D1_98B3_00C04FC96ABD_.wvu.Rows" localSheetId="0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localSheetId="0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localSheetId="0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localSheetId="0" hidden="1">[31]BOP!$36:$36,[31]BOP!$44:$44,[31]BOP!$59:$59,[31]BOP!#REF!,[31]BOP!#REF!,[31]BOP!$79:$79,[31]BOP!$81:$88,[31]BOP!#REF!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localSheetId="0" hidden="1">[31]BOP!$36:$36,[31]BOP!$44:$44,[31]BOP!$59:$59,[31]BOP!#REF!,[31]BOP!#REF!,[31]BOP!$79:$79,[31]BOP!$81:$88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localSheetId="0" hidden="1">[31]BOP!$36:$36,[31]BOP!$44:$44,[31]BOP!$59:$59,[31]BOP!#REF!,[31]BOP!#REF!,[31]BOP!$79:$79,[31]BOP!#REF!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localSheetId="0" hidden="1">[31]BOP!$36:$36,[31]BOP!$44:$44,[31]BOP!$59:$59,[31]BOP!#REF!,[31]BOP!#REF!,[31]BOP!$79:$79,[31]BOP!$81:$88,[31]BOP!#REF!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localSheetId="0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localSheetId="0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localSheetId="0" hidden="1">[31]BOP!$36:$36,[31]BOP!$44:$44,[31]BOP!$59:$59,[31]BOP!#REF!,[31]BOP!#REF!,[31]BOP!$79:$79,[31]BOP!$81:$88,[31]BOP!#REF!,[31]BOP!#REF!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localSheetId="0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localSheetId="0" hidden="1">[31]BOP!$36:$36,[31]BOP!$44:$44,[31]BOP!$59:$59,[31]BOP!#REF!,[31]BOP!#REF!,[31]BOP!$79:$79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localSheetId="10" hidden="1">#REF!</definedName>
    <definedName name="Z_1A87067C_7102_4E77_BC8D_D9D9112AA17F_.wvu.Cols" localSheetId="0" hidden="1">#REF!</definedName>
    <definedName name="Z_1A87067C_7102_4E77_BC8D_D9D9112AA17F_.wvu.Cols" hidden="1">#REF!</definedName>
    <definedName name="Z_1A87067C_7102_4E77_BC8D_D9D9112AA17F_.wvu.PrintArea" localSheetId="10" hidden="1">#REF!</definedName>
    <definedName name="Z_1A87067C_7102_4E77_BC8D_D9D9112AA17F_.wvu.PrintArea" localSheetId="0" hidden="1">#REF!</definedName>
    <definedName name="Z_1A87067C_7102_4E77_BC8D_D9D9112AA17F_.wvu.PrintArea" hidden="1">#REF!</definedName>
    <definedName name="Z_1A87067C_7102_4E77_BC8D_D9D9112AA17F_.wvu.PrintTitles" localSheetId="0" hidden="1">#REF!</definedName>
    <definedName name="Z_1A87067C_7102_4E77_BC8D_D9D9112AA17F_.wvu.PrintTitles" hidden="1">#REF!</definedName>
    <definedName name="Z_1A87067C_7102_4E77_BC8D_D9D9112AA17F_.wvu.Rows" localSheetId="0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localSheetId="0" hidden="1">[31]BOP!$36:$36,[31]BOP!$44:$44,[31]BOP!$59:$59,[31]BOP!#REF!,[31]BOP!#REF!,[31]BOP!$81:$88</definedName>
    <definedName name="Z_1F4C2007_FFA7_11D1_98B6_00C04FC96ABD_.wvu.Rows" hidden="1">[31]BOP!$36:$36,[31]BOP!$44:$44,[31]BOP!$59:$59,[31]BOP!#REF!,[31]BOP!#REF!,[31]BOP!$81:$88</definedName>
    <definedName name="Z_1F4C2008_FFA7_11D1_98B6_00C04FC96ABD_.wvu.Rows" localSheetId="0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localSheetId="0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localSheetId="0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localSheetId="0" hidden="1">[31]BOP!$36:$36,[31]BOP!$44:$44,[31]BOP!$59:$59,[31]BOP!#REF!,[31]BOP!#REF!,[31]BOP!$79:$79,[31]BOP!$81:$88,[31]BOP!#REF!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localSheetId="0" hidden="1">[31]BOP!$36:$36,[31]BOP!$44:$44,[31]BOP!$59:$59,[31]BOP!#REF!,[31]BOP!#REF!,[31]BOP!$79:$79,[31]BOP!$81:$88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localSheetId="0" hidden="1">[31]BOP!$36:$36,[31]BOP!$44:$44,[31]BOP!$59:$59,[31]BOP!#REF!,[31]BOP!#REF!,[31]BOP!$79:$79,[31]BOP!#REF!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localSheetId="0" hidden="1">[31]BOP!$36:$36,[31]BOP!$44:$44,[31]BOP!$59:$59,[31]BOP!#REF!,[31]BOP!#REF!,[31]BOP!$79:$79,[31]BOP!$81:$88,[31]BOP!#REF!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localSheetId="0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localSheetId="0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localSheetId="0" hidden="1">[31]BOP!$36:$36,[31]BOP!$44:$44,[31]BOP!$59:$59,[31]BOP!#REF!,[31]BOP!#REF!,[31]BOP!$79:$79,[31]BOP!$81:$88,[31]BOP!#REF!,[31]BOP!#REF!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localSheetId="0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localSheetId="0" hidden="1">[31]BOP!$36:$36,[31]BOP!$44:$44,[31]BOP!$59:$59,[31]BOP!#REF!,[31]BOP!#REF!,[31]BOP!$79:$79</definedName>
    <definedName name="Z_1F4C2014_FFA7_11D1_98B6_00C04FC96ABD_.wvu.Rows" hidden="1">[31]BOP!$36:$36,[31]BOP!$44:$44,[31]BOP!$59:$59,[31]BOP!#REF!,[31]BOP!#REF!,[31]BOP!$79:$79</definedName>
    <definedName name="Z_49B0A4B0_963B_11D1_BFD1_00A02466B680_.wvu.Rows" localSheetId="0" hidden="1">[31]BOP!$36:$36,[31]BOP!$44:$44,[31]BOP!$59:$59,[31]BOP!#REF!,[31]BOP!#REF!,[31]BOP!$81:$88</definedName>
    <definedName name="Z_49B0A4B0_963B_11D1_BFD1_00A02466B680_.wvu.Rows" hidden="1">[31]BOP!$36:$36,[31]BOP!$44:$44,[31]BOP!$59:$59,[31]BOP!#REF!,[31]BOP!#REF!,[31]BOP!$81:$88</definedName>
    <definedName name="Z_49B0A4B1_963B_11D1_BFD1_00A02466B680_.wvu.Rows" localSheetId="0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localSheetId="0" hidden="1">[31]BOP!$36:$36,[31]BOP!$44:$44,[31]BOP!$59:$59,[31]BOP!#REF!,[31]BOP!#REF!,[31]BOP!$79:$79,[31]BOP!$81:$88,[31]BOP!#REF!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localSheetId="0" hidden="1">[31]BOP!$36:$36,[31]BOP!$44:$44,[31]BOP!$59:$59,[31]BOP!#REF!,[31]BOP!#REF!,[31]BOP!$79:$79,[31]BOP!$81:$88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localSheetId="0" hidden="1">[31]BOP!$36:$36,[31]BOP!$44:$44,[31]BOP!$59:$59,[31]BOP!#REF!,[31]BOP!#REF!,[31]BOP!$79:$79,[31]BOP!#REF!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localSheetId="0" hidden="1">[31]BOP!$36:$36,[31]BOP!$44:$44,[31]BOP!$59:$59,[31]BOP!#REF!,[31]BOP!#REF!,[31]BOP!$79:$79,[31]BOP!$81:$88,[31]BOP!#REF!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localSheetId="0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localSheetId="0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localSheetId="0" hidden="1">[31]BOP!$36:$36,[31]BOP!$44:$44,[31]BOP!$59:$59,[31]BOP!#REF!,[31]BOP!#REF!,[31]BOP!$79:$79,[31]BOP!$81:$88,[31]BOP!#REF!,[31]BOP!#REF!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localSheetId="0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localSheetId="0" hidden="1">[31]BOP!$36:$36,[31]BOP!$44:$44,[31]BOP!$59:$59,[31]BOP!#REF!,[31]BOP!#REF!,[31]BOP!$79:$79</definedName>
    <definedName name="Z_49B0A4BD_963B_11D1_BFD1_00A02466B680_.wvu.Rows" hidden="1">[31]BOP!$36:$36,[31]BOP!$44:$44,[31]BOP!$59:$59,[31]BOP!#REF!,[31]BOP!#REF!,[31]BOP!$79:$79</definedName>
    <definedName name="Z_5F3A46A2_1A22_4FA5_A3C5_1DEBD8BB3B53_.wvu.Cols" localSheetId="0" hidden="1">#REF!</definedName>
    <definedName name="Z_5F3A46A2_1A22_4FA5_A3C5_1DEBD8BB3B53_.wvu.Cols" hidden="1">#REF!</definedName>
    <definedName name="Z_5F3A46A2_1A22_4FA5_A3C5_1DEBD8BB3B53_.wvu.PrintArea" localSheetId="0" hidden="1">#REF!</definedName>
    <definedName name="Z_5F3A46A2_1A22_4FA5_A3C5_1DEBD8BB3B53_.wvu.PrintArea" hidden="1">#REF!</definedName>
    <definedName name="Z_5F3A46A2_1A22_4FA5_A3C5_1DEBD8BB3B53_.wvu.PrintTitles" localSheetId="0" hidden="1">#REF!</definedName>
    <definedName name="Z_5F3A46A2_1A22_4FA5_A3C5_1DEBD8BB3B53_.wvu.PrintTitles" hidden="1">#REF!</definedName>
    <definedName name="Z_5F3A46A2_1A22_4FA5_A3C5_1DEBD8BB3B53_.wvu.Rows" localSheetId="0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localSheetId="10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_9E0C48F8_FFCC_11D1_98BA_00C04FC96ABD_.wvu.Rows" localSheetId="0" hidden="1">[31]BOP!$36:$36,[31]BOP!$44:$44,[31]BOP!$59:$59,[31]BOP!#REF!,[31]BOP!#REF!,[31]BOP!$81:$88</definedName>
    <definedName name="Z_9E0C48F8_FFCC_11D1_98BA_00C04FC96ABD_.wvu.Rows" hidden="1">[31]BOP!$36:$36,[31]BOP!$44:$44,[31]BOP!$59:$59,[31]BOP!#REF!,[31]BOP!#REF!,[31]BOP!$81:$88</definedName>
    <definedName name="Z_9E0C48F9_FFCC_11D1_98BA_00C04FC96ABD_.wvu.Rows" localSheetId="0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localSheetId="0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localSheetId="0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localSheetId="0" hidden="1">[31]BOP!$36:$36,[31]BOP!$44:$44,[31]BOP!$59:$59,[31]BOP!#REF!,[31]BOP!#REF!,[31]BOP!$79:$79,[31]BOP!$81:$88,[31]BOP!#REF!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localSheetId="0" hidden="1">[31]BOP!$36:$36,[31]BOP!$44:$44,[31]BOP!$59:$59,[31]BOP!#REF!,[31]BOP!#REF!,[31]BOP!$79:$79,[31]BOP!$81:$88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localSheetId="0" hidden="1">[31]BOP!$36:$36,[31]BOP!$44:$44,[31]BOP!$59:$59,[31]BOP!#REF!,[31]BOP!#REF!,[31]BOP!$79:$79,[31]BOP!#REF!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localSheetId="0" hidden="1">[31]BOP!$36:$36,[31]BOP!$44:$44,[31]BOP!$59:$59,[31]BOP!#REF!,[31]BOP!#REF!,[31]BOP!$79:$79,[31]BOP!$81:$88,[31]BOP!#REF!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localSheetId="0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localSheetId="0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localSheetId="0" hidden="1">[31]BOP!$36:$36,[31]BOP!$44:$44,[31]BOP!$59:$59,[31]BOP!#REF!,[31]BOP!#REF!,[31]BOP!$79:$79,[31]BOP!$81:$88,[31]BOP!#REF!,[31]BOP!#REF!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localSheetId="0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localSheetId="0" hidden="1">[31]BOP!$36:$36,[31]BOP!$44:$44,[31]BOP!$59:$59,[31]BOP!#REF!,[31]BOP!#REF!,[31]BOP!$79:$79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localSheetId="0" hidden="1">[31]BOP!$36:$36,[31]BOP!$44:$44,[31]BOP!$59:$59,[31]BOP!#REF!,[31]BOP!#REF!,[31]BOP!$81:$88</definedName>
    <definedName name="Z_C21FAE85_013A_11D2_98BD_00C04FC96ABD_.wvu.Rows" hidden="1">[31]BOP!$36:$36,[31]BOP!$44:$44,[31]BOP!$59:$59,[31]BOP!#REF!,[31]BOP!#REF!,[31]BOP!$81:$88</definedName>
    <definedName name="Z_C21FAE86_013A_11D2_98BD_00C04FC96ABD_.wvu.Rows" localSheetId="0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localSheetId="0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localSheetId="0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localSheetId="0" hidden="1">[31]BOP!$36:$36,[31]BOP!$44:$44,[31]BOP!$59:$59,[31]BOP!#REF!,[31]BOP!#REF!,[31]BOP!$79:$79,[31]BOP!$81:$88,[31]BOP!#REF!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localSheetId="0" hidden="1">[31]BOP!$36:$36,[31]BOP!$44:$44,[31]BOP!$59:$59,[31]BOP!#REF!,[31]BOP!#REF!,[31]BOP!$79:$79,[31]BOP!$81:$88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localSheetId="0" hidden="1">[31]BOP!$36:$36,[31]BOP!$44:$44,[31]BOP!$59:$59,[31]BOP!#REF!,[31]BOP!#REF!,[31]BOP!$79:$79,[31]BOP!#REF!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localSheetId="0" hidden="1">[31]BOP!$36:$36,[31]BOP!$44:$44,[31]BOP!$59:$59,[31]BOP!#REF!,[31]BOP!#REF!,[31]BOP!$79:$79,[31]BOP!$81:$88,[31]BOP!#REF!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localSheetId="0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localSheetId="0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localSheetId="0" hidden="1">[31]BOP!$36:$36,[31]BOP!$44:$44,[31]BOP!$59:$59,[31]BOP!#REF!,[31]BOP!#REF!,[31]BOP!$79:$79,[31]BOP!$81:$88,[31]BOP!#REF!,[31]BOP!#REF!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localSheetId="0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localSheetId="0" hidden="1">[31]BOP!$36:$36,[31]BOP!$44:$44,[31]BOP!$59:$59,[31]BOP!#REF!,[31]BOP!#REF!,[31]BOP!$79:$79</definedName>
    <definedName name="Z_C21FAE92_013A_11D2_98BD_00C04FC96ABD_.wvu.Rows" hidden="1">[31]BOP!$36:$36,[31]BOP!$44:$44,[31]BOP!$59:$59,[31]BOP!#REF!,[31]BOP!#REF!,[31]BOP!$79:$79</definedName>
    <definedName name="Z_CF25EF4A_FFAB_11D1_98B7_00C04FC96ABD_.wvu.Rows" localSheetId="0" hidden="1">[31]BOP!$36:$36,[31]BOP!$44:$44,[31]BOP!$59:$59,[31]BOP!#REF!,[31]BOP!#REF!,[31]BOP!$81:$88</definedName>
    <definedName name="Z_CF25EF4A_FFAB_11D1_98B7_00C04FC96ABD_.wvu.Rows" hidden="1">[31]BOP!$36:$36,[31]BOP!$44:$44,[31]BOP!$59:$59,[31]BOP!#REF!,[31]BOP!#REF!,[31]BOP!$81:$88</definedName>
    <definedName name="Z_CF25EF4B_FFAB_11D1_98B7_00C04FC96ABD_.wvu.Rows" localSheetId="0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localSheetId="0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localSheetId="0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localSheetId="0" hidden="1">[31]BOP!$36:$36,[31]BOP!$44:$44,[31]BOP!$59:$59,[31]BOP!#REF!,[31]BOP!#REF!,[31]BOP!$79:$79,[31]BOP!$81:$88,[31]BOP!#REF!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localSheetId="0" hidden="1">[31]BOP!$36:$36,[31]BOP!$44:$44,[31]BOP!$59:$59,[31]BOP!#REF!,[31]BOP!#REF!,[31]BOP!$79:$79,[31]BOP!$81:$88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localSheetId="0" hidden="1">[31]BOP!$36:$36,[31]BOP!$44:$44,[31]BOP!$59:$59,[31]BOP!#REF!,[31]BOP!#REF!,[31]BOP!$79:$79,[31]BOP!#REF!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localSheetId="0" hidden="1">[31]BOP!$36:$36,[31]BOP!$44:$44,[31]BOP!$59:$59,[31]BOP!#REF!,[31]BOP!#REF!,[31]BOP!$79:$79,[31]BOP!$81:$88,[31]BOP!#REF!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localSheetId="0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localSheetId="0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localSheetId="0" hidden="1">[31]BOP!$36:$36,[31]BOP!$44:$44,[31]BOP!$59:$59,[31]BOP!#REF!,[31]BOP!#REF!,[31]BOP!$79:$79,[31]BOP!$81:$88,[31]BOP!#REF!,[31]BOP!#REF!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localSheetId="0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localSheetId="0" hidden="1">[31]BOP!$36:$36,[31]BOP!$44:$44,[31]BOP!$59:$59,[31]BOP!#REF!,[31]BOP!#REF!,[31]BOP!$79:$79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localSheetId="0" hidden="1">[31]BOP!$36:$36,[31]BOP!$44:$44,[31]BOP!$59:$59,[31]BOP!#REF!,[31]BOP!#REF!,[31]BOP!$79:$79,[31]BOP!$81:$88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localSheetId="0" hidden="1">[31]BOP!$36:$36,[31]BOP!$44:$44,[31]BOP!$59:$59,[31]BOP!#REF!,[31]BOP!#REF!,[31]BOP!$79:$79,[31]BOP!#REF!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localSheetId="0" hidden="1">[31]BOP!$36:$36,[31]BOP!$44:$44,[31]BOP!$59:$59,[31]BOP!#REF!,[31]BOP!#REF!,[31]BOP!$79:$79,[31]BOP!$81:$88,[31]BOP!#REF!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localSheetId="0" hidden="1">[31]BOP!$36:$36,[31]BOP!$44:$44,[31]BOP!$59:$59,[31]BOP!#REF!,[31]BOP!#REF!,[31]BOP!$79:$79,[31]BOP!$81:$88,[31]BOP!#REF!,[31]BOP!#REF!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localSheetId="0" hidden="1">[31]BOP!$36:$36,[31]BOP!$44:$44,[31]BOP!$59:$59,[31]BOP!#REF!,[31]BOP!#REF!,[31]BOP!$81:$88</definedName>
    <definedName name="Z_EA86CE3A_00A2_11D2_98BC_00C04FC96ABD_.wvu.Rows" hidden="1">[31]BOP!$36:$36,[31]BOP!$44:$44,[31]BOP!$59:$59,[31]BOP!#REF!,[31]BOP!#REF!,[31]BOP!$81:$88</definedName>
    <definedName name="Z_EA86CE3B_00A2_11D2_98BC_00C04FC96ABD_.wvu.Rows" localSheetId="0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localSheetId="0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localSheetId="0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localSheetId="0" hidden="1">[31]BOP!$36:$36,[31]BOP!$44:$44,[31]BOP!$59:$59,[31]BOP!#REF!,[31]BOP!#REF!,[31]BOP!$79:$79,[31]BOP!$81:$88,[31]BOP!#REF!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localSheetId="0" hidden="1">[31]BOP!$36:$36,[31]BOP!$44:$44,[31]BOP!$59:$59,[31]BOP!#REF!,[31]BOP!#REF!,[31]BOP!$79:$79,[31]BOP!$81:$88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localSheetId="0" hidden="1">[31]BOP!$36:$36,[31]BOP!$44:$44,[31]BOP!$59:$59,[31]BOP!#REF!,[31]BOP!#REF!,[31]BOP!$79:$79,[31]BOP!#REF!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localSheetId="0" hidden="1">[31]BOP!$36:$36,[31]BOP!$44:$44,[31]BOP!$59:$59,[31]BOP!#REF!,[31]BOP!#REF!,[31]BOP!$79:$79,[31]BOP!$81:$88,[31]BOP!#REF!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localSheetId="0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localSheetId="0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localSheetId="0" hidden="1">[31]BOP!$36:$36,[31]BOP!$44:$44,[31]BOP!$59:$59,[31]BOP!#REF!,[31]BOP!#REF!,[31]BOP!$79:$79,[31]BOP!$81:$88,[31]BOP!#REF!,[31]BOP!#REF!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localSheetId="0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localSheetId="0" hidden="1">[31]BOP!$36:$36,[31]BOP!$44:$44,[31]BOP!$59:$59,[31]BOP!#REF!,[31]BOP!#REF!,[31]BOP!$79:$79</definedName>
    <definedName name="Z_EA86CE47_00A2_11D2_98BC_00C04FC96ABD_.wvu.Rows" hidden="1">[31]BOP!$36:$36,[31]BOP!$44:$44,[31]BOP!$59:$59,[31]BOP!#REF!,[31]BOP!#REF!,[31]BOP!$79:$79</definedName>
    <definedName name="ZCC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CC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z" localSheetId="10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zzzz" localSheetId="0" hidden="1">[35]M!#REF!</definedName>
    <definedName name="zzzzzzzz" hidden="1">[35]M!#REF!</definedName>
    <definedName name="α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70" l="1"/>
  <c r="H46" i="66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96" i="7" s="1"/>
  <c r="M16" i="7"/>
  <c r="M17" i="7"/>
  <c r="M18" i="7"/>
  <c r="M19" i="7"/>
  <c r="M20" i="7"/>
  <c r="M21" i="7"/>
  <c r="M198" i="7" s="1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207" i="7" s="1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200" i="7" s="1"/>
  <c r="M84" i="7"/>
  <c r="M85" i="7"/>
  <c r="M86" i="7"/>
  <c r="M203" i="7" s="1"/>
  <c r="M87" i="7"/>
  <c r="M199" i="7" s="1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206" i="7" s="1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211" i="7" s="1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7" i="7"/>
  <c r="M204" i="7"/>
  <c r="M213" i="7"/>
  <c r="M205" i="7"/>
  <c r="M201" i="7"/>
  <c r="J15" i="62"/>
  <c r="C11" i="62"/>
  <c r="E17" i="62"/>
  <c r="C17" i="62"/>
  <c r="O119" i="69"/>
  <c r="M210" i="7" l="1"/>
  <c r="M202" i="7"/>
  <c r="M209" i="7"/>
  <c r="M208" i="7"/>
  <c r="M195" i="7"/>
  <c r="M214" i="7"/>
  <c r="M212" i="7"/>
  <c r="G8" i="62"/>
  <c r="M215" i="7" l="1"/>
  <c r="G130" i="69"/>
  <c r="M119" i="69"/>
  <c r="K119" i="69"/>
  <c r="D111" i="69"/>
  <c r="Q106" i="69"/>
  <c r="R101" i="69"/>
  <c r="Q101" i="69"/>
  <c r="R100" i="69"/>
  <c r="Q100" i="69"/>
  <c r="Q99" i="69"/>
  <c r="Q98" i="69"/>
  <c r="Q97" i="69"/>
  <c r="Q96" i="69"/>
  <c r="Q95" i="69"/>
  <c r="G94" i="69"/>
  <c r="Q94" i="69" s="1"/>
  <c r="Q93" i="69"/>
  <c r="Q92" i="69"/>
  <c r="Q91" i="69"/>
  <c r="Q90" i="69"/>
  <c r="Q89" i="69"/>
  <c r="Q88" i="69"/>
  <c r="Q87" i="69"/>
  <c r="Q86" i="69"/>
  <c r="Q85" i="69"/>
  <c r="Q84" i="69"/>
  <c r="Q83" i="69"/>
  <c r="Q82" i="69"/>
  <c r="Q81" i="69"/>
  <c r="Q80" i="69"/>
  <c r="Q79" i="69"/>
  <c r="Q78" i="69"/>
  <c r="Q77" i="69"/>
  <c r="Q76" i="69"/>
  <c r="Q75" i="69"/>
  <c r="Q74" i="69"/>
  <c r="Q73" i="69"/>
  <c r="Q72" i="69"/>
  <c r="Q71" i="69"/>
  <c r="Q70" i="69"/>
  <c r="Q69" i="69"/>
  <c r="Q68" i="69"/>
  <c r="Q67" i="69"/>
  <c r="Q66" i="69"/>
  <c r="R65" i="69"/>
  <c r="Q65" i="69"/>
  <c r="Q64" i="69"/>
  <c r="Q63" i="69"/>
  <c r="Q62" i="69"/>
  <c r="Q61" i="69"/>
  <c r="Q60" i="69"/>
  <c r="Q59" i="69"/>
  <c r="Q58" i="69"/>
  <c r="Q57" i="69"/>
  <c r="Q56" i="69"/>
  <c r="Q55" i="69"/>
  <c r="Q54" i="69"/>
  <c r="Q53" i="69"/>
  <c r="Q52" i="69"/>
  <c r="Q51" i="69"/>
  <c r="Q50" i="69"/>
  <c r="Q49" i="69"/>
  <c r="Q48" i="69"/>
  <c r="Q47" i="69"/>
  <c r="R46" i="69"/>
  <c r="Q46" i="69"/>
  <c r="Q45" i="69"/>
  <c r="Q44" i="69"/>
  <c r="Q43" i="69"/>
  <c r="Q42" i="69"/>
  <c r="Q41" i="69"/>
  <c r="Q40" i="69"/>
  <c r="Q39" i="69"/>
  <c r="Q38" i="69"/>
  <c r="D37" i="69"/>
  <c r="D102" i="69" s="1"/>
  <c r="Q36" i="69"/>
  <c r="Q35" i="69"/>
  <c r="Q34" i="69"/>
  <c r="Q33" i="69"/>
  <c r="Q32" i="69"/>
  <c r="Q31" i="69"/>
  <c r="Q30" i="69"/>
  <c r="Q29" i="69"/>
  <c r="Q28" i="69"/>
  <c r="Q27" i="69"/>
  <c r="Q26" i="69"/>
  <c r="Q25" i="69"/>
  <c r="Q24" i="69"/>
  <c r="Q23" i="69"/>
  <c r="Q22" i="69"/>
  <c r="Q21" i="69"/>
  <c r="Q20" i="69"/>
  <c r="R19" i="69"/>
  <c r="R21" i="69" s="1"/>
  <c r="Q19" i="69"/>
  <c r="Q18" i="69"/>
  <c r="Q17" i="69"/>
  <c r="Q16" i="69"/>
  <c r="Q15" i="69"/>
  <c r="Q14" i="69"/>
  <c r="R13" i="69"/>
  <c r="Q13" i="69"/>
  <c r="Q12" i="69"/>
  <c r="Q11" i="69"/>
  <c r="Q10" i="69"/>
  <c r="Q9" i="69"/>
  <c r="Q8" i="69"/>
  <c r="Q7" i="69"/>
  <c r="Q6" i="69"/>
  <c r="Q5" i="69"/>
  <c r="Q4" i="69"/>
  <c r="G42" i="67"/>
  <c r="G46" i="67" s="1"/>
  <c r="G30" i="64"/>
  <c r="E30" i="64"/>
  <c r="E31" i="64" s="1"/>
  <c r="G27" i="64"/>
  <c r="E27" i="64"/>
  <c r="C24" i="64"/>
  <c r="C20" i="64"/>
  <c r="C19" i="64"/>
  <c r="R84" i="69" l="1"/>
  <c r="D119" i="69"/>
  <c r="C27" i="64"/>
  <c r="C30" i="64" s="1"/>
  <c r="R79" i="69"/>
  <c r="G31" i="64"/>
  <c r="R92" i="69"/>
  <c r="G120" i="69"/>
  <c r="Q37" i="69"/>
  <c r="Q119" i="69" s="1"/>
  <c r="K44" i="63"/>
  <c r="G134" i="69" l="1"/>
  <c r="G136" i="69" s="1"/>
  <c r="F124" i="69"/>
  <c r="G123" i="69"/>
  <c r="G125" i="69" s="1"/>
  <c r="F129" i="69"/>
  <c r="F131" i="69" s="1"/>
  <c r="F134" i="69" s="1"/>
  <c r="S119" i="69"/>
  <c r="L218" i="7"/>
  <c r="K218" i="7"/>
  <c r="I218" i="7"/>
  <c r="H218" i="7"/>
  <c r="G218" i="7"/>
  <c r="F218" i="7"/>
  <c r="E218" i="7"/>
  <c r="D218" i="7"/>
  <c r="G33" i="65" l="1"/>
  <c r="G17" i="62" l="1"/>
  <c r="M231" i="7" l="1"/>
  <c r="J218" i="7"/>
  <c r="G14" i="62" l="1"/>
  <c r="G15" i="62" s="1"/>
  <c r="J12" i="62" l="1"/>
  <c r="J11" i="62"/>
  <c r="G5" i="62"/>
  <c r="G4" i="62"/>
  <c r="E4" i="62" l="1"/>
  <c r="F4" i="62" s="1"/>
  <c r="C4" i="62" l="1"/>
  <c r="I7" i="62"/>
  <c r="D34" i="65" l="1"/>
  <c r="D35" i="65" s="1"/>
  <c r="D31" i="65"/>
  <c r="C31" i="65"/>
  <c r="C34" i="65" s="1"/>
  <c r="G436" i="7" l="1"/>
  <c r="E23" i="62" l="1"/>
  <c r="D36" i="62" l="1"/>
  <c r="E35" i="62"/>
  <c r="C35" i="62"/>
  <c r="C12" i="62"/>
  <c r="E12" i="62" s="1"/>
  <c r="C28" i="62" l="1"/>
  <c r="C36" i="62" s="1"/>
  <c r="E28" i="62" l="1"/>
  <c r="G28" i="62" l="1"/>
  <c r="I28" i="62"/>
  <c r="E36" i="62"/>
  <c r="F28" i="62"/>
  <c r="K214" i="7" l="1"/>
  <c r="L214" i="7"/>
  <c r="K213" i="7"/>
  <c r="L213" i="7"/>
  <c r="K212" i="7"/>
  <c r="L212" i="7"/>
  <c r="K211" i="7"/>
  <c r="L211" i="7"/>
  <c r="K210" i="7"/>
  <c r="L210" i="7"/>
  <c r="K209" i="7"/>
  <c r="L209" i="7"/>
  <c r="K208" i="7"/>
  <c r="L208" i="7"/>
  <c r="K207" i="7"/>
  <c r="L207" i="7"/>
  <c r="K206" i="7"/>
  <c r="L206" i="7"/>
  <c r="K205" i="7"/>
  <c r="L205" i="7"/>
  <c r="K204" i="7"/>
  <c r="L204" i="7"/>
  <c r="K203" i="7"/>
  <c r="L203" i="7"/>
  <c r="K202" i="7"/>
  <c r="L202" i="7"/>
  <c r="K201" i="7"/>
  <c r="L201" i="7"/>
  <c r="K200" i="7"/>
  <c r="L200" i="7"/>
  <c r="K199" i="7"/>
  <c r="L199" i="7"/>
  <c r="K198" i="7"/>
  <c r="L198" i="7"/>
  <c r="K197" i="7"/>
  <c r="L197" i="7"/>
  <c r="K196" i="7"/>
  <c r="L196" i="7"/>
  <c r="K195" i="7"/>
  <c r="L195" i="7"/>
  <c r="K215" i="7" l="1"/>
  <c r="L215" i="7"/>
  <c r="J214" i="7"/>
  <c r="M245" i="7" l="1"/>
  <c r="L440" i="7" l="1"/>
  <c r="L439" i="7"/>
  <c r="L438" i="7"/>
  <c r="L437" i="7"/>
  <c r="L436" i="7"/>
  <c r="L246" i="7"/>
  <c r="L219" i="7"/>
  <c r="L217" i="7"/>
  <c r="L216" i="7"/>
  <c r="L441" i="7" l="1"/>
  <c r="K440" i="7"/>
  <c r="K439" i="7"/>
  <c r="K438" i="7"/>
  <c r="K437" i="7"/>
  <c r="K436" i="7"/>
  <c r="K246" i="7"/>
  <c r="K219" i="7"/>
  <c r="K217" i="7"/>
  <c r="K216" i="7"/>
  <c r="L443" i="7" l="1"/>
  <c r="K441" i="7"/>
  <c r="K443" i="7" s="1"/>
  <c r="J440" i="7"/>
  <c r="J439" i="7"/>
  <c r="J438" i="7"/>
  <c r="J437" i="7"/>
  <c r="J436" i="7"/>
  <c r="J246" i="7"/>
  <c r="J219" i="7"/>
  <c r="J217" i="7"/>
  <c r="J216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215" i="7" l="1"/>
  <c r="J441" i="7"/>
  <c r="I440" i="7"/>
  <c r="I439" i="7"/>
  <c r="I438" i="7"/>
  <c r="I437" i="7"/>
  <c r="I436" i="7"/>
  <c r="I246" i="7"/>
  <c r="I219" i="7"/>
  <c r="I217" i="7"/>
  <c r="I216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215" i="7" l="1"/>
  <c r="J443" i="7"/>
  <c r="I441" i="7"/>
  <c r="H440" i="7"/>
  <c r="H439" i="7"/>
  <c r="H438" i="7"/>
  <c r="H437" i="7"/>
  <c r="H436" i="7"/>
  <c r="H246" i="7"/>
  <c r="H219" i="7"/>
  <c r="H217" i="7"/>
  <c r="H216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215" i="7" l="1"/>
  <c r="I443" i="7"/>
  <c r="H441" i="7"/>
  <c r="H443" i="7" l="1"/>
  <c r="G440" i="7"/>
  <c r="G439" i="7"/>
  <c r="G438" i="7"/>
  <c r="G437" i="7"/>
  <c r="G246" i="7"/>
  <c r="G219" i="7"/>
  <c r="G217" i="7"/>
  <c r="G216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215" i="7" l="1"/>
  <c r="G441" i="7"/>
  <c r="F440" i="7"/>
  <c r="F439" i="7"/>
  <c r="F438" i="7"/>
  <c r="F437" i="7"/>
  <c r="F436" i="7"/>
  <c r="F246" i="7"/>
  <c r="F219" i="7"/>
  <c r="F217" i="7"/>
  <c r="F216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215" i="7" s="1"/>
  <c r="G443" i="7" l="1"/>
  <c r="F441" i="7"/>
  <c r="E440" i="7"/>
  <c r="E439" i="7"/>
  <c r="E438" i="7"/>
  <c r="E437" i="7"/>
  <c r="E436" i="7"/>
  <c r="E246" i="7"/>
  <c r="E219" i="7"/>
  <c r="E217" i="7"/>
  <c r="E216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215" i="7" l="1"/>
  <c r="F443" i="7"/>
  <c r="E441" i="7"/>
  <c r="D440" i="7"/>
  <c r="D439" i="7"/>
  <c r="D438" i="7"/>
  <c r="D437" i="7"/>
  <c r="D436" i="7"/>
  <c r="D246" i="7"/>
  <c r="D219" i="7"/>
  <c r="D217" i="7"/>
  <c r="D216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E443" i="7" l="1"/>
  <c r="D441" i="7"/>
  <c r="D215" i="7"/>
  <c r="D443" i="7" l="1"/>
  <c r="D30" i="10"/>
  <c r="E30" i="10"/>
  <c r="F30" i="10"/>
  <c r="G30" i="10"/>
  <c r="H30" i="10"/>
  <c r="I30" i="10"/>
  <c r="J30" i="10"/>
  <c r="K30" i="10"/>
  <c r="C30" i="10"/>
  <c r="M410" i="7"/>
  <c r="M411" i="7"/>
  <c r="M412" i="7"/>
  <c r="M413" i="7"/>
  <c r="M414" i="7"/>
  <c r="M415" i="7"/>
  <c r="M416" i="7"/>
  <c r="M417" i="7"/>
  <c r="M261" i="7"/>
  <c r="D4" i="10"/>
  <c r="E4" i="10"/>
  <c r="F4" i="10"/>
  <c r="G4" i="10"/>
  <c r="H4" i="10"/>
  <c r="I4" i="10"/>
  <c r="J4" i="10"/>
  <c r="K4" i="10"/>
  <c r="C4" i="10"/>
  <c r="D29" i="10"/>
  <c r="E29" i="10"/>
  <c r="F29" i="10"/>
  <c r="G29" i="10"/>
  <c r="H29" i="10"/>
  <c r="I29" i="10"/>
  <c r="J29" i="10"/>
  <c r="K29" i="10"/>
  <c r="C29" i="10"/>
  <c r="G2" i="10"/>
  <c r="C13" i="3" l="1"/>
  <c r="L30" i="10"/>
  <c r="L4" i="10"/>
  <c r="M216" i="7"/>
  <c r="D33" i="10" l="1"/>
  <c r="E33" i="10"/>
  <c r="F33" i="10"/>
  <c r="G33" i="10"/>
  <c r="H33" i="10"/>
  <c r="I33" i="10"/>
  <c r="J33" i="10"/>
  <c r="K33" i="10"/>
  <c r="C33" i="10"/>
  <c r="M402" i="7"/>
  <c r="D26" i="10"/>
  <c r="I119" i="51" s="1"/>
  <c r="E26" i="10"/>
  <c r="I179" i="51" s="1"/>
  <c r="F26" i="10"/>
  <c r="I90" i="51" s="1"/>
  <c r="H90" i="51" s="1"/>
  <c r="G26" i="10"/>
  <c r="I61" i="51" s="1"/>
  <c r="H26" i="10"/>
  <c r="I148" i="51" s="1"/>
  <c r="I26" i="10"/>
  <c r="J26" i="10"/>
  <c r="K26" i="10"/>
  <c r="C26" i="10"/>
  <c r="I208" i="51" s="1"/>
  <c r="M219" i="7"/>
  <c r="C7" i="3" s="1"/>
  <c r="C8" i="3" s="1"/>
  <c r="M440" i="7" l="1"/>
  <c r="C38" i="3" s="1"/>
  <c r="L33" i="10"/>
  <c r="H119" i="5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L26" i="10"/>
  <c r="I31" i="51" s="1"/>
  <c r="H31" i="51" s="1"/>
  <c r="M288" i="7" l="1"/>
  <c r="M289" i="7"/>
  <c r="M290" i="7"/>
  <c r="M291" i="7"/>
  <c r="M292" i="7"/>
  <c r="M293" i="7"/>
  <c r="M294" i="7"/>
  <c r="M295" i="7"/>
  <c r="M235" i="7"/>
  <c r="M236" i="7"/>
  <c r="M243" i="7" l="1"/>
  <c r="M244" i="7"/>
  <c r="M317" i="7"/>
  <c r="M318" i="7"/>
  <c r="M319" i="7"/>
  <c r="M430" i="7" l="1"/>
  <c r="M249" i="7" l="1"/>
  <c r="M250" i="7"/>
  <c r="M251" i="7"/>
  <c r="M252" i="7"/>
  <c r="M253" i="7"/>
  <c r="M254" i="7"/>
  <c r="M255" i="7"/>
  <c r="M256" i="7"/>
  <c r="M257" i="7"/>
  <c r="M258" i="7"/>
  <c r="M259" i="7"/>
  <c r="M260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3" i="7"/>
  <c r="M404" i="7"/>
  <c r="M405" i="7"/>
  <c r="M406" i="7"/>
  <c r="M407" i="7"/>
  <c r="M408" i="7"/>
  <c r="M409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1" i="7"/>
  <c r="M432" i="7"/>
  <c r="M433" i="7"/>
  <c r="M434" i="7"/>
  <c r="M436" i="7" l="1"/>
  <c r="M221" i="7" l="1"/>
  <c r="M222" i="7"/>
  <c r="M223" i="7"/>
  <c r="M224" i="7"/>
  <c r="M225" i="7"/>
  <c r="M226" i="7"/>
  <c r="M227" i="7"/>
  <c r="M228" i="7"/>
  <c r="M229" i="7"/>
  <c r="M230" i="7"/>
  <c r="M232" i="7"/>
  <c r="M233" i="7"/>
  <c r="M234" i="7"/>
  <c r="M237" i="7"/>
  <c r="M238" i="7"/>
  <c r="M239" i="7"/>
  <c r="M240" i="7"/>
  <c r="M241" i="7"/>
  <c r="M242" i="7"/>
  <c r="M220" i="7"/>
  <c r="M246" i="7" l="1"/>
  <c r="M218" i="7" l="1"/>
  <c r="B32" i="51" l="1"/>
  <c r="D27" i="10" l="1"/>
  <c r="E27" i="10"/>
  <c r="F27" i="10"/>
  <c r="G27" i="10"/>
  <c r="H27" i="10"/>
  <c r="I27" i="10"/>
  <c r="J27" i="10"/>
  <c r="D32" i="10"/>
  <c r="E32" i="10"/>
  <c r="F32" i="10"/>
  <c r="G32" i="10"/>
  <c r="H32" i="10"/>
  <c r="I32" i="10"/>
  <c r="D31" i="10"/>
  <c r="E31" i="10"/>
  <c r="F31" i="10"/>
  <c r="G31" i="10"/>
  <c r="H31" i="10"/>
  <c r="I31" i="10"/>
  <c r="D25" i="10"/>
  <c r="I118" i="51" s="1"/>
  <c r="E25" i="10"/>
  <c r="I178" i="51" s="1"/>
  <c r="F25" i="10"/>
  <c r="I89" i="51" s="1"/>
  <c r="G25" i="10"/>
  <c r="I60" i="51" s="1"/>
  <c r="H25" i="10"/>
  <c r="I147" i="51" s="1"/>
  <c r="I25" i="10"/>
  <c r="D24" i="10"/>
  <c r="I117" i="51" s="1"/>
  <c r="E24" i="10"/>
  <c r="I177" i="51" s="1"/>
  <c r="F24" i="10"/>
  <c r="I88" i="51" s="1"/>
  <c r="G24" i="10"/>
  <c r="I59" i="51" s="1"/>
  <c r="H24" i="10"/>
  <c r="I146" i="51" s="1"/>
  <c r="I24" i="10"/>
  <c r="D23" i="10"/>
  <c r="I116" i="51" s="1"/>
  <c r="E23" i="10"/>
  <c r="I176" i="51" s="1"/>
  <c r="F23" i="10"/>
  <c r="I87" i="51" s="1"/>
  <c r="G23" i="10"/>
  <c r="I58" i="51" s="1"/>
  <c r="H23" i="10"/>
  <c r="I145" i="51" s="1"/>
  <c r="I23" i="10"/>
  <c r="I115" i="51"/>
  <c r="I175" i="51"/>
  <c r="I86" i="51"/>
  <c r="I57" i="51"/>
  <c r="I144" i="51"/>
  <c r="D21" i="10"/>
  <c r="I113" i="51" s="1"/>
  <c r="E21" i="10"/>
  <c r="I173" i="51" s="1"/>
  <c r="F21" i="10"/>
  <c r="I84" i="51" s="1"/>
  <c r="G21" i="10"/>
  <c r="I55" i="51" s="1"/>
  <c r="H21" i="10"/>
  <c r="I142" i="51" s="1"/>
  <c r="I21" i="10"/>
  <c r="D20" i="10"/>
  <c r="I112" i="51" s="1"/>
  <c r="E20" i="10"/>
  <c r="I172" i="51" s="1"/>
  <c r="F20" i="10"/>
  <c r="I83" i="51" s="1"/>
  <c r="G20" i="10"/>
  <c r="I54" i="51" s="1"/>
  <c r="H20" i="10"/>
  <c r="I141" i="51" s="1"/>
  <c r="I20" i="10"/>
  <c r="D19" i="10"/>
  <c r="I111" i="51" s="1"/>
  <c r="E19" i="10"/>
  <c r="I171" i="51" s="1"/>
  <c r="F19" i="10"/>
  <c r="I82" i="51" s="1"/>
  <c r="G19" i="10"/>
  <c r="I53" i="51" s="1"/>
  <c r="H19" i="10"/>
  <c r="I140" i="51" s="1"/>
  <c r="I19" i="10"/>
  <c r="D18" i="10"/>
  <c r="I110" i="51" s="1"/>
  <c r="E18" i="10"/>
  <c r="I170" i="51" s="1"/>
  <c r="F18" i="10"/>
  <c r="I81" i="51" s="1"/>
  <c r="G18" i="10"/>
  <c r="I52" i="51" s="1"/>
  <c r="H18" i="10"/>
  <c r="I139" i="51" s="1"/>
  <c r="I18" i="10"/>
  <c r="D17" i="10"/>
  <c r="I109" i="51" s="1"/>
  <c r="E17" i="10"/>
  <c r="I169" i="51" s="1"/>
  <c r="F17" i="10"/>
  <c r="I80" i="51" s="1"/>
  <c r="G17" i="10"/>
  <c r="I51" i="51" s="1"/>
  <c r="H17" i="10"/>
  <c r="I138" i="51" s="1"/>
  <c r="I17" i="10"/>
  <c r="D16" i="10"/>
  <c r="I108" i="51" s="1"/>
  <c r="E16" i="10"/>
  <c r="I168" i="51" s="1"/>
  <c r="F16" i="10"/>
  <c r="I79" i="51" s="1"/>
  <c r="G16" i="10"/>
  <c r="I50" i="51" s="1"/>
  <c r="H16" i="10"/>
  <c r="I137" i="51" s="1"/>
  <c r="I16" i="10"/>
  <c r="D15" i="10"/>
  <c r="I107" i="51" s="1"/>
  <c r="E15" i="10"/>
  <c r="I167" i="51" s="1"/>
  <c r="F15" i="10"/>
  <c r="I78" i="51" s="1"/>
  <c r="G15" i="10"/>
  <c r="I49" i="51" s="1"/>
  <c r="H15" i="10"/>
  <c r="I136" i="51" s="1"/>
  <c r="I15" i="10"/>
  <c r="D14" i="10"/>
  <c r="I106" i="51" s="1"/>
  <c r="E14" i="10"/>
  <c r="I166" i="51" s="1"/>
  <c r="F14" i="10"/>
  <c r="I77" i="51" s="1"/>
  <c r="G14" i="10"/>
  <c r="I48" i="51" s="1"/>
  <c r="H14" i="10"/>
  <c r="I135" i="51" s="1"/>
  <c r="I14" i="10"/>
  <c r="D13" i="10"/>
  <c r="I105" i="51" s="1"/>
  <c r="E13" i="10"/>
  <c r="I165" i="51" s="1"/>
  <c r="F13" i="10"/>
  <c r="I76" i="51" s="1"/>
  <c r="G13" i="10"/>
  <c r="I47" i="51" s="1"/>
  <c r="H13" i="10"/>
  <c r="I134" i="51" s="1"/>
  <c r="I13" i="10"/>
  <c r="D12" i="10"/>
  <c r="I104" i="51" s="1"/>
  <c r="E12" i="10"/>
  <c r="I164" i="51" s="1"/>
  <c r="F12" i="10"/>
  <c r="I75" i="51" s="1"/>
  <c r="G12" i="10"/>
  <c r="I46" i="51" s="1"/>
  <c r="H12" i="10"/>
  <c r="I133" i="51" s="1"/>
  <c r="I12" i="10"/>
  <c r="D11" i="10"/>
  <c r="I103" i="51" s="1"/>
  <c r="E11" i="10"/>
  <c r="I163" i="51" s="1"/>
  <c r="F11" i="10"/>
  <c r="I74" i="51" s="1"/>
  <c r="G11" i="10"/>
  <c r="I45" i="51" s="1"/>
  <c r="H11" i="10"/>
  <c r="I132" i="51" s="1"/>
  <c r="I11" i="10"/>
  <c r="D10" i="10"/>
  <c r="I102" i="51" s="1"/>
  <c r="E10" i="10"/>
  <c r="I162" i="51" s="1"/>
  <c r="F10" i="10"/>
  <c r="I73" i="51" s="1"/>
  <c r="G10" i="10"/>
  <c r="I44" i="51" s="1"/>
  <c r="H10" i="10"/>
  <c r="I131" i="51" s="1"/>
  <c r="I10" i="10"/>
  <c r="D9" i="10"/>
  <c r="I101" i="51" s="1"/>
  <c r="E9" i="10"/>
  <c r="I161" i="51" s="1"/>
  <c r="F9" i="10"/>
  <c r="I72" i="51" s="1"/>
  <c r="G9" i="10"/>
  <c r="I43" i="51" s="1"/>
  <c r="H9" i="10"/>
  <c r="I130" i="51" s="1"/>
  <c r="I9" i="10"/>
  <c r="D8" i="10"/>
  <c r="I100" i="51" s="1"/>
  <c r="E8" i="10"/>
  <c r="I160" i="51" s="1"/>
  <c r="F8" i="10"/>
  <c r="I71" i="51" s="1"/>
  <c r="G8" i="10"/>
  <c r="I42" i="51" s="1"/>
  <c r="H8" i="10"/>
  <c r="I129" i="51" s="1"/>
  <c r="I8" i="10"/>
  <c r="D7" i="10"/>
  <c r="I99" i="51" s="1"/>
  <c r="E7" i="10"/>
  <c r="I159" i="51" s="1"/>
  <c r="F7" i="10"/>
  <c r="I70" i="51" s="1"/>
  <c r="G7" i="10"/>
  <c r="I41" i="51" s="1"/>
  <c r="H7" i="10"/>
  <c r="I128" i="51" s="1"/>
  <c r="I7" i="10"/>
  <c r="D6" i="10"/>
  <c r="I98" i="51" s="1"/>
  <c r="E6" i="10"/>
  <c r="I158" i="51" s="1"/>
  <c r="F6" i="10"/>
  <c r="I69" i="51" s="1"/>
  <c r="G6" i="10"/>
  <c r="I40" i="51" s="1"/>
  <c r="H6" i="10"/>
  <c r="I127" i="51" s="1"/>
  <c r="I6" i="10"/>
  <c r="D5" i="10"/>
  <c r="I97" i="51" s="1"/>
  <c r="E5" i="10"/>
  <c r="I157" i="51" s="1"/>
  <c r="F5" i="10"/>
  <c r="I68" i="51" s="1"/>
  <c r="G5" i="10"/>
  <c r="I39" i="51" s="1"/>
  <c r="H5" i="10"/>
  <c r="I126" i="51" s="1"/>
  <c r="I5" i="10"/>
  <c r="D3" i="10"/>
  <c r="I96" i="51" s="1"/>
  <c r="E3" i="10"/>
  <c r="I156" i="51" s="1"/>
  <c r="F3" i="10"/>
  <c r="I67" i="51" s="1"/>
  <c r="G3" i="10"/>
  <c r="I38" i="51" s="1"/>
  <c r="H3" i="10"/>
  <c r="I125" i="51" s="1"/>
  <c r="I3" i="10"/>
  <c r="D2" i="10"/>
  <c r="I95" i="51" s="1"/>
  <c r="E2" i="10"/>
  <c r="I155" i="51" s="1"/>
  <c r="F2" i="10"/>
  <c r="I66" i="51" s="1"/>
  <c r="I37" i="51"/>
  <c r="I2" i="10"/>
  <c r="D34" i="10" l="1"/>
  <c r="G34" i="10"/>
  <c r="F34" i="10"/>
  <c r="I34" i="10"/>
  <c r="E34" i="10"/>
  <c r="H66" i="5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H34" i="10"/>
  <c r="H2" i="10"/>
  <c r="I22" i="10"/>
  <c r="I28" i="10" s="1"/>
  <c r="G22" i="10"/>
  <c r="G28" i="10" s="1"/>
  <c r="F22" i="10"/>
  <c r="F28" i="10" s="1"/>
  <c r="E22" i="10"/>
  <c r="E28" i="10" s="1"/>
  <c r="D22" i="10"/>
  <c r="D28" i="10" s="1"/>
  <c r="H174" i="51" l="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H22" i="10"/>
  <c r="H28" i="10" s="1"/>
  <c r="H35" i="10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E35" i="10"/>
  <c r="G35" i="10"/>
  <c r="I35" i="10"/>
  <c r="D35" i="10"/>
  <c r="F35" i="10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J32" i="10"/>
  <c r="K32" i="10"/>
  <c r="C32" i="10"/>
  <c r="J31" i="10"/>
  <c r="J25" i="10"/>
  <c r="J24" i="10"/>
  <c r="J23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3" i="10"/>
  <c r="K31" i="10"/>
  <c r="C31" i="10"/>
  <c r="M248" i="7"/>
  <c r="M439" i="7" s="1"/>
  <c r="K21" i="10"/>
  <c r="C21" i="10"/>
  <c r="I202" i="51" s="1"/>
  <c r="K24" i="10"/>
  <c r="C24" i="10"/>
  <c r="I206" i="51" s="1"/>
  <c r="K19" i="10"/>
  <c r="C19" i="10"/>
  <c r="I200" i="51" s="1"/>
  <c r="K13" i="10"/>
  <c r="C13" i="10"/>
  <c r="I194" i="51" s="1"/>
  <c r="D194" i="51" l="1"/>
  <c r="H194" i="51"/>
  <c r="F194" i="51"/>
  <c r="D206" i="51"/>
  <c r="F206" i="51"/>
  <c r="H206" i="51"/>
  <c r="D200" i="51"/>
  <c r="H200" i="51"/>
  <c r="F200" i="51"/>
  <c r="D202" i="51"/>
  <c r="H202" i="51"/>
  <c r="F202" i="51"/>
  <c r="K34" i="10"/>
  <c r="L32" i="10"/>
  <c r="C34" i="10"/>
  <c r="L31" i="10"/>
  <c r="L13" i="10"/>
  <c r="I17" i="51" s="1"/>
  <c r="L19" i="10"/>
  <c r="I23" i="51" s="1"/>
  <c r="L24" i="10"/>
  <c r="I29" i="51" s="1"/>
  <c r="L21" i="10"/>
  <c r="I25" i="51" s="1"/>
  <c r="J34" i="10"/>
  <c r="J2" i="10"/>
  <c r="J22" i="10" s="1"/>
  <c r="M437" i="7"/>
  <c r="C35" i="3" s="1"/>
  <c r="M438" i="7"/>
  <c r="C36" i="3" s="1"/>
  <c r="C37" i="3"/>
  <c r="C34" i="3"/>
  <c r="C39" i="3" l="1"/>
  <c r="H29" i="51"/>
  <c r="F29" i="51"/>
  <c r="D29" i="51"/>
  <c r="F17" i="51"/>
  <c r="D17" i="51"/>
  <c r="H17" i="51"/>
  <c r="F25" i="51"/>
  <c r="D25" i="51"/>
  <c r="H25" i="51"/>
  <c r="F23" i="51"/>
  <c r="H23" i="51"/>
  <c r="D23" i="51"/>
  <c r="L29" i="10"/>
  <c r="L34" i="10" s="1"/>
  <c r="J28" i="10"/>
  <c r="M441" i="7"/>
  <c r="K9" i="10"/>
  <c r="C9" i="10"/>
  <c r="I190" i="51" s="1"/>
  <c r="D190" i="51" l="1"/>
  <c r="H190" i="51"/>
  <c r="F190" i="51"/>
  <c r="J35" i="10"/>
  <c r="L9" i="10"/>
  <c r="I13" i="51" s="1"/>
  <c r="C27" i="10"/>
  <c r="K25" i="10"/>
  <c r="K2" i="10"/>
  <c r="C25" i="10"/>
  <c r="I207" i="51" s="1"/>
  <c r="C2" i="10" l="1"/>
  <c r="I184" i="51" s="1"/>
  <c r="D207" i="51"/>
  <c r="H207" i="51"/>
  <c r="F207" i="51"/>
  <c r="F13" i="51"/>
  <c r="D13" i="51"/>
  <c r="H13" i="51"/>
  <c r="L25" i="10"/>
  <c r="I30" i="51" s="1"/>
  <c r="I204" i="51"/>
  <c r="K27" i="10"/>
  <c r="L27" i="10" s="1"/>
  <c r="I32" i="51" s="1"/>
  <c r="K23" i="10"/>
  <c r="C23" i="10"/>
  <c r="I205" i="51" s="1"/>
  <c r="K20" i="10"/>
  <c r="C20" i="10"/>
  <c r="I201" i="51" s="1"/>
  <c r="K18" i="10"/>
  <c r="C18" i="10"/>
  <c r="I199" i="51" s="1"/>
  <c r="K17" i="10"/>
  <c r="C17" i="10"/>
  <c r="I198" i="51" s="1"/>
  <c r="K16" i="10"/>
  <c r="C16" i="10"/>
  <c r="I197" i="51" s="1"/>
  <c r="K15" i="10"/>
  <c r="C15" i="10"/>
  <c r="I196" i="51" s="1"/>
  <c r="K14" i="10"/>
  <c r="C14" i="10"/>
  <c r="I195" i="51" s="1"/>
  <c r="K12" i="10"/>
  <c r="C12" i="10"/>
  <c r="I193" i="51" s="1"/>
  <c r="K11" i="10"/>
  <c r="C11" i="10"/>
  <c r="I192" i="51" s="1"/>
  <c r="K10" i="10"/>
  <c r="C10" i="10"/>
  <c r="I191" i="51" s="1"/>
  <c r="K8" i="10"/>
  <c r="C8" i="10"/>
  <c r="I189" i="51" s="1"/>
  <c r="K7" i="10"/>
  <c r="C7" i="10"/>
  <c r="I188" i="51" s="1"/>
  <c r="K6" i="10"/>
  <c r="C6" i="10"/>
  <c r="I187" i="51" s="1"/>
  <c r="K5" i="10"/>
  <c r="C5" i="10"/>
  <c r="I186" i="51" s="1"/>
  <c r="K3" i="10"/>
  <c r="C3" i="10"/>
  <c r="M217" i="7"/>
  <c r="M443" i="7" s="1"/>
  <c r="C29" i="3"/>
  <c r="C20" i="3"/>
  <c r="C21" i="3"/>
  <c r="C15" i="3"/>
  <c r="C19" i="3"/>
  <c r="C16" i="3"/>
  <c r="C14" i="3"/>
  <c r="C12" i="3"/>
  <c r="L3" i="10" l="1"/>
  <c r="I8" i="51" s="1"/>
  <c r="H184" i="51"/>
  <c r="D184" i="51"/>
  <c r="F184" i="51"/>
  <c r="L2" i="10"/>
  <c r="C22" i="10"/>
  <c r="C28" i="10" s="1"/>
  <c r="C35" i="10" s="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F30" i="51"/>
  <c r="H30" i="51"/>
  <c r="D30" i="51"/>
  <c r="I27" i="51"/>
  <c r="L5" i="10"/>
  <c r="I9" i="51" s="1"/>
  <c r="L6" i="10"/>
  <c r="I10" i="51" s="1"/>
  <c r="L7" i="10"/>
  <c r="I11" i="51" s="1"/>
  <c r="L8" i="10"/>
  <c r="I12" i="51" s="1"/>
  <c r="L10" i="10"/>
  <c r="I14" i="51" s="1"/>
  <c r="L11" i="10"/>
  <c r="I15" i="51" s="1"/>
  <c r="L12" i="10"/>
  <c r="I16" i="51" s="1"/>
  <c r="L14" i="10"/>
  <c r="I18" i="51" s="1"/>
  <c r="L15" i="10"/>
  <c r="I19" i="51" s="1"/>
  <c r="L16" i="10"/>
  <c r="I20" i="51" s="1"/>
  <c r="L17" i="10"/>
  <c r="I21" i="51" s="1"/>
  <c r="L18" i="10"/>
  <c r="I22" i="51" s="1"/>
  <c r="L20" i="10"/>
  <c r="I24" i="51" s="1"/>
  <c r="L23" i="10"/>
  <c r="I28" i="51" s="1"/>
  <c r="K22" i="10"/>
  <c r="C18" i="3"/>
  <c r="C28" i="3"/>
  <c r="C5" i="3"/>
  <c r="C6" i="3" s="1"/>
  <c r="C9" i="3"/>
  <c r="C10" i="3" s="1"/>
  <c r="C22" i="3"/>
  <c r="C26" i="3"/>
  <c r="C27" i="3"/>
  <c r="C17" i="3"/>
  <c r="C11" i="3"/>
  <c r="C25" i="3"/>
  <c r="C23" i="3"/>
  <c r="C32" i="3"/>
  <c r="C33" i="3" s="1"/>
  <c r="C3" i="3"/>
  <c r="C4" i="3" s="1"/>
  <c r="C24" i="3"/>
  <c r="I7" i="51" l="1"/>
  <c r="H7" i="51" s="1"/>
  <c r="M2" i="10"/>
  <c r="F28" i="51"/>
  <c r="H28" i="51"/>
  <c r="D28" i="51"/>
  <c r="F22" i="51"/>
  <c r="H22" i="51"/>
  <c r="D22" i="51"/>
  <c r="F20" i="51"/>
  <c r="H20" i="51"/>
  <c r="D20" i="51"/>
  <c r="F18" i="51"/>
  <c r="H18" i="51"/>
  <c r="D18" i="51"/>
  <c r="F15" i="51"/>
  <c r="H15" i="51"/>
  <c r="D15" i="51"/>
  <c r="F12" i="51"/>
  <c r="H12" i="51"/>
  <c r="D12" i="51"/>
  <c r="H10" i="51"/>
  <c r="D10" i="51"/>
  <c r="F10" i="51"/>
  <c r="H8" i="51"/>
  <c r="D8" i="51"/>
  <c r="F8" i="51"/>
  <c r="F27" i="5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F24" i="51"/>
  <c r="H24" i="51"/>
  <c r="D24" i="51"/>
  <c r="F21" i="51"/>
  <c r="D21" i="51"/>
  <c r="H21" i="51"/>
  <c r="F19" i="51"/>
  <c r="H19" i="51"/>
  <c r="D19" i="51"/>
  <c r="F16" i="51"/>
  <c r="H16" i="51"/>
  <c r="D16" i="51"/>
  <c r="F14" i="51"/>
  <c r="H14" i="51"/>
  <c r="D14" i="51"/>
  <c r="F11" i="51"/>
  <c r="H11" i="51"/>
  <c r="D11" i="51"/>
  <c r="F9" i="51"/>
  <c r="D9" i="51"/>
  <c r="H9" i="51"/>
  <c r="M3" i="10"/>
  <c r="M5" i="10"/>
  <c r="L22" i="10"/>
  <c r="K28" i="10"/>
  <c r="K35" i="10" s="1"/>
  <c r="C30" i="3"/>
  <c r="C31" i="3" s="1"/>
  <c r="C40" i="3" s="1"/>
  <c r="F7" i="51" l="1"/>
  <c r="F26" i="51" s="1"/>
  <c r="F33" i="51" s="1"/>
  <c r="I26" i="51"/>
  <c r="I33" i="51" s="1"/>
  <c r="D7" i="51"/>
  <c r="D26" i="51" s="1"/>
  <c r="D33" i="51" s="1"/>
  <c r="H26" i="51"/>
  <c r="H33" i="51" s="1"/>
  <c r="M6" i="10"/>
  <c r="L28" i="10"/>
  <c r="L35" i="10" s="1"/>
  <c r="A1" i="62"/>
</calcChain>
</file>

<file path=xl/comments1.xml><?xml version="1.0" encoding="utf-8"?>
<comments xmlns="http://schemas.openxmlformats.org/spreadsheetml/2006/main">
  <authors>
    <author>Tsimaras Andreas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  <charset val="161"/>
          </rPr>
          <t>Tsimaras Andreas:</t>
        </r>
        <r>
          <rPr>
            <sz val="9"/>
            <color indexed="81"/>
            <rFont val="Tahoma"/>
            <family val="2"/>
            <charset val="161"/>
          </rPr>
          <t xml:space="preserve">
1% πλεόνασμα βάση εγκ.</t>
        </r>
      </text>
    </comment>
  </commentList>
</comments>
</file>

<file path=xl/sharedStrings.xml><?xml version="1.0" encoding="utf-8"?>
<sst xmlns="http://schemas.openxmlformats.org/spreadsheetml/2006/main" count="2656" uniqueCount="1339">
  <si>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</si>
  <si>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</si>
  <si>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</si>
  <si>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</si>
  <si>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</si>
  <si>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</si>
  <si>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</si>
  <si>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</si>
  <si>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</si>
  <si>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</si>
  <si>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</si>
  <si>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</si>
  <si>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</si>
  <si>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</si>
  <si>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</si>
  <si>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</si>
  <si>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</si>
  <si>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</si>
  <si>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</si>
  <si>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</si>
  <si>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</si>
  <si>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</si>
  <si>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</si>
  <si>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</si>
  <si>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</si>
  <si>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</si>
  <si>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</si>
  <si>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</si>
  <si>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</si>
  <si>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</si>
  <si>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</si>
  <si>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</si>
  <si>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</si>
  <si>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</si>
  <si>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</si>
  <si>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</si>
  <si>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</si>
  <si>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</si>
  <si>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</si>
  <si>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</si>
  <si>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</si>
  <si>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</si>
  <si>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</si>
  <si>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</si>
  <si>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</si>
  <si>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</si>
  <si>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</si>
  <si>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</si>
  <si>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</si>
  <si>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</si>
  <si>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</si>
  <si>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</si>
  <si>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</si>
  <si>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</si>
  <si>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</si>
  <si>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</si>
  <si>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</si>
  <si>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</si>
  <si>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</si>
  <si>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</si>
  <si>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</si>
  <si>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</si>
  <si>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</si>
  <si>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</si>
  <si>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</si>
  <si>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</si>
  <si>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</si>
  <si>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</si>
  <si>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</si>
  <si>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</si>
  <si>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</si>
  <si>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</si>
  <si>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</si>
  <si>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</si>
  <si>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</si>
  <si>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</si>
  <si>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</si>
  <si>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</si>
  <si>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</si>
  <si>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</si>
  <si>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</si>
  <si>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</si>
  <si>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</si>
  <si>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</si>
  <si>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</si>
  <si>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</si>
  <si>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</si>
  <si>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</si>
  <si>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</si>
  <si>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</si>
  <si>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</si>
  <si>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</si>
  <si>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</si>
  <si>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</si>
  <si>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</si>
  <si>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</si>
  <si>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</si>
  <si>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</si>
  <si>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</si>
  <si>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</si>
  <si>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</si>
  <si>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</si>
  <si>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</si>
  <si>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</si>
  <si>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</si>
  <si>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</si>
  <si>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</si>
  <si>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</si>
  <si>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</si>
  <si>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</si>
  <si>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</si>
  <si>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</si>
  <si>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</si>
  <si>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</si>
  <si>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</si>
  <si>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</si>
  <si>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</si>
  <si>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</si>
  <si>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</si>
  <si>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</si>
  <si>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</si>
  <si>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</si>
  <si>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</si>
  <si>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</si>
  <si>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</si>
  <si>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</si>
  <si>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</si>
  <si>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</si>
  <si>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</si>
  <si>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</si>
  <si>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</si>
  <si>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</si>
  <si>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</si>
  <si>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</si>
  <si>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</si>
  <si>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</si>
  <si>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</si>
  <si>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</si>
  <si>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</si>
  <si>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</si>
  <si>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</si>
  <si>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</si>
  <si>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</si>
  <si>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</si>
  <si>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</si>
  <si>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</si>
  <si>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</si>
  <si>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</si>
  <si>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</si>
  <si>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</si>
  <si>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</si>
  <si>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</si>
  <si>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</si>
  <si>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</si>
  <si>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</si>
  <si>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</si>
  <si>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</si>
  <si>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</si>
  <si>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</si>
  <si>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</si>
  <si>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</si>
  <si>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</si>
  <si>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</si>
  <si>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</si>
  <si>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</si>
  <si>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</si>
  <si>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</si>
  <si>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</si>
  <si>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</si>
  <si>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</si>
  <si>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</si>
  <si>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</si>
  <si>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</si>
  <si>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</si>
  <si>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</si>
  <si>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</si>
  <si>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</si>
  <si>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</si>
  <si>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</si>
  <si>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</si>
  <si>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</si>
  <si>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</si>
  <si>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</si>
  <si>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</si>
  <si>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</si>
  <si>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</si>
  <si>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</si>
  <si>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</si>
  <si>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</si>
  <si>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</si>
  <si>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</si>
  <si>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</si>
  <si>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</si>
  <si>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</si>
  <si>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</si>
  <si>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</si>
  <si>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</si>
  <si>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</si>
  <si>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</si>
  <si>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</si>
  <si>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</si>
  <si>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</si>
  <si>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</si>
  <si>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</si>
  <si>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</si>
  <si>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</si>
  <si>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</si>
  <si>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</si>
  <si>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</si>
  <si>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</si>
  <si>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</si>
  <si>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</si>
  <si>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</si>
  <si>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</si>
  <si>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</si>
  <si>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</si>
  <si>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</si>
  <si>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</si>
  <si>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</si>
  <si>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</si>
  <si>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</si>
  <si>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</si>
  <si>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</si>
  <si>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</si>
  <si>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</si>
  <si>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</si>
  <si>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</si>
  <si>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</si>
  <si>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</si>
  <si>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</si>
  <si>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</si>
  <si>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</si>
  <si>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</si>
  <si>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</si>
  <si>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</si>
  <si>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</si>
  <si>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</si>
  <si>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</si>
  <si>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</si>
  <si>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</si>
  <si>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</si>
  <si>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</si>
  <si>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</si>
  <si>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</si>
  <si>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</si>
  <si>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</si>
  <si>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</si>
  <si>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</si>
  <si>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</si>
  <si>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</si>
  <si>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</si>
  <si>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</si>
  <si>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</si>
  <si>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</si>
  <si>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</si>
  <si>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</si>
  <si>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</si>
  <si>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</si>
  <si>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</si>
  <si>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</si>
  <si>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</si>
  <si>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</si>
  <si>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</si>
  <si>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</si>
  <si>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</si>
  <si>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</si>
  <si>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</si>
  <si>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</si>
  <si>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</si>
  <si>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</si>
  <si>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</si>
  <si>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</si>
  <si>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</si>
  <si>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</si>
  <si>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</si>
  <si>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</si>
  <si>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</si>
  <si>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</si>
  <si>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</si>
  <si>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</si>
  <si>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</si>
  <si>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</si>
  <si>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</si>
  <si>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</si>
  <si>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</si>
  <si>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</si>
  <si>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</si>
  <si>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</si>
  <si>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</si>
  <si>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</si>
  <si>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</si>
  <si>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</si>
  <si>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</si>
  <si>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</si>
  <si>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</si>
  <si>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</si>
  <si>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</si>
  <si>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</si>
  <si>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</si>
  <si>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</si>
  <si>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</si>
  <si>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</si>
  <si>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</si>
  <si>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</si>
  <si>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</si>
  <si>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</si>
  <si>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</si>
  <si>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</si>
  <si>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</si>
  <si>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</si>
  <si>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</si>
  <si>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</si>
  <si>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</si>
  <si>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</si>
  <si>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</si>
  <si>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</si>
  <si>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</si>
  <si>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</si>
  <si>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</si>
  <si>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</si>
  <si>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</si>
  <si>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</si>
  <si>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</si>
  <si>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</si>
  <si>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</si>
  <si>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</si>
  <si>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</si>
  <si>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</si>
  <si>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</si>
  <si>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</si>
  <si>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</si>
  <si>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</si>
  <si>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</si>
  <si>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</si>
  <si>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</si>
  <si>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</si>
  <si>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</si>
  <si>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</si>
  <si>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</si>
  <si>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</si>
  <si>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</si>
  <si>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</si>
  <si>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</si>
  <si>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</si>
  <si>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</si>
  <si>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</si>
  <si>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</si>
  <si>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</si>
  <si>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</si>
  <si>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</si>
  <si>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</si>
  <si>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</si>
  <si>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</si>
  <si>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</si>
  <si>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</si>
  <si>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</si>
  <si>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</si>
  <si>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</si>
  <si>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</si>
  <si>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</si>
  <si>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</si>
  <si>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</si>
  <si>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</si>
  <si>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</si>
  <si>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</si>
  <si>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</si>
  <si>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</si>
  <si>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</si>
  <si>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</si>
  <si>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</si>
  <si>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</si>
  <si>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</si>
  <si>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</si>
  <si>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</si>
  <si>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</si>
  <si>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</si>
  <si>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</si>
  <si>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</si>
  <si>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</si>
  <si>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</si>
  <si>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</si>
  <si>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</si>
  <si>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</si>
  <si>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</si>
  <si>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</si>
  <si>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</si>
  <si>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</si>
  <si>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</si>
  <si>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</si>
  <si>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</si>
  <si>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</si>
  <si>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</si>
  <si>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</si>
  <si>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</si>
  <si>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</si>
  <si>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</si>
  <si>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</si>
  <si>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</si>
  <si>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</si>
  <si>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</si>
  <si>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</si>
  <si>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</si>
  <si>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</si>
  <si>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</si>
  <si>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</si>
  <si>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</si>
  <si>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</si>
  <si>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</si>
  <si>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</si>
  <si>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</si>
  <si>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</si>
  <si>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</si>
  <si>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</si>
  <si>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</si>
  <si>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</si>
  <si>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</si>
  <si>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</si>
  <si>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</si>
  <si>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</si>
  <si>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</si>
  <si>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</si>
  <si>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</si>
  <si>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</si>
  <si>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</si>
  <si>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</si>
  <si>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</si>
  <si>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</si>
  <si>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</si>
  <si>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</si>
  <si>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</si>
  <si>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</si>
  <si>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</si>
  <si>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</si>
  <si>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</si>
  <si>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</si>
  <si>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</si>
  <si>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</si>
  <si>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</si>
  <si>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</si>
  <si>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</si>
  <si>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</si>
  <si>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</si>
  <si>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</si>
  <si>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</si>
  <si>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</si>
  <si>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</si>
  <si>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</si>
  <si>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</si>
  <si>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</si>
  <si>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</si>
  <si>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</si>
  <si>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</si>
  <si>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</si>
  <si>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</si>
  <si>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</si>
  <si>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</si>
  <si>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</si>
  <si>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</si>
  <si>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</si>
  <si>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</si>
  <si>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</si>
  <si>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</si>
  <si>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</si>
  <si>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</si>
  <si>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</si>
  <si>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</si>
  <si>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</si>
  <si>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</si>
  <si>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</si>
  <si>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</si>
  <si>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</si>
  <si>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</si>
  <si>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</si>
  <si>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</si>
  <si>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</si>
  <si>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</si>
  <si>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</si>
  <si>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</si>
  <si>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</si>
  <si>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</si>
  <si>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</si>
  <si>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</si>
  <si>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</si>
  <si>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</si>
  <si>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</si>
  <si>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</si>
  <si>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</si>
  <si>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</si>
  <si>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</si>
  <si>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</si>
  <si>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</si>
  <si>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</si>
  <si>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</si>
  <si>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</si>
  <si>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</si>
  <si>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</si>
  <si>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</si>
  <si>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</si>
  <si>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</si>
  <si>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</si>
  <si>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</si>
  <si>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</si>
  <si>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</si>
  <si>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</si>
  <si>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</si>
  <si>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</si>
  <si>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</si>
  <si>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</si>
  <si>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</si>
  <si>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</si>
  <si>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</si>
  <si>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</si>
  <si>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</si>
  <si>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</si>
  <si>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</si>
  <si>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</si>
  <si>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</si>
  <si>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</si>
  <si>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</si>
  <si>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</si>
  <si>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</si>
  <si>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</si>
  <si>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</si>
  <si>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</si>
  <si>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</si>
  <si>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</si>
  <si>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</si>
  <si>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</si>
  <si>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</si>
  <si>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</si>
  <si>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</si>
  <si>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</si>
  <si>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</si>
  <si>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</si>
  <si>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</si>
  <si>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</si>
  <si>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</si>
  <si>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</si>
  <si>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</si>
  <si>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</si>
  <si>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</si>
  <si>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</si>
  <si>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</si>
  <si>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</si>
  <si>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</si>
  <si>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</si>
  <si>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</si>
  <si>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</si>
  <si>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</si>
  <si>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</si>
  <si>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</si>
  <si>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</si>
  <si>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</si>
  <si>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</si>
  <si>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</si>
  <si>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</si>
  <si>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</si>
  <si>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</si>
  <si>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</si>
  <si>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</si>
  <si>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</si>
  <si>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</si>
  <si>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</si>
  <si>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</si>
  <si>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</si>
  <si>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</si>
  <si>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</si>
  <si>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</si>
  <si>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</si>
  <si>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</si>
  <si>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</si>
  <si>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</si>
  <si>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</si>
  <si>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</si>
  <si>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</si>
  <si>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</si>
  <si>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</si>
  <si>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</si>
  <si>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</si>
  <si>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</si>
  <si>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</si>
  <si>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</si>
  <si>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</si>
  <si>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</si>
  <si>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</si>
  <si>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</si>
  <si>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</si>
  <si>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</si>
  <si>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</si>
  <si>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</si>
  <si>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</si>
  <si>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</si>
  <si>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</si>
  <si>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</si>
  <si>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</si>
  <si>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</si>
  <si>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</si>
  <si>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</si>
  <si>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</si>
  <si>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</si>
  <si>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</si>
  <si>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</si>
  <si>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</si>
  <si>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</si>
  <si>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</si>
  <si>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</si>
  <si>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</si>
  <si>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</si>
  <si>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</si>
  <si>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</si>
  <si>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</si>
  <si>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</si>
  <si>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</si>
  <si>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</si>
  <si>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</si>
  <si>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</si>
  <si>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</si>
  <si>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</si>
  <si>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</si>
  <si>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</si>
  <si>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</si>
  <si>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</si>
  <si>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</si>
  <si>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</si>
  <si>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</si>
  <si>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</si>
  <si>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</si>
  <si>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</si>
  <si>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</si>
  <si>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</si>
  <si>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</si>
  <si>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</si>
  <si>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</si>
  <si>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</si>
  <si>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</si>
  <si>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</si>
  <si>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</si>
  <si>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</si>
  <si>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</si>
  <si>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</si>
  <si>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</si>
  <si>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</si>
  <si>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</si>
  <si>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</si>
  <si>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</si>
  <si>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</si>
  <si>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</si>
  <si>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</si>
  <si>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</si>
  <si>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</si>
  <si>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</si>
  <si>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</si>
  <si>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</si>
  <si>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</si>
  <si>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</si>
  <si>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</si>
  <si>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</si>
  <si>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</si>
  <si>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</si>
  <si>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</si>
  <si>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</si>
  <si>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</si>
  <si>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</si>
  <si>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</si>
  <si>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</si>
  <si>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</si>
  <si>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</si>
  <si>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</si>
  <si>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</si>
  <si>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</si>
  <si>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</si>
  <si>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</si>
  <si>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</si>
  <si>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</si>
  <si>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</si>
  <si>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</si>
  <si>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</si>
  <si>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</si>
  <si>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</si>
  <si>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</si>
  <si>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</si>
  <si>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</si>
  <si>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</si>
  <si>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</si>
  <si>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</si>
  <si>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</si>
  <si>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</si>
  <si>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</si>
  <si>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</si>
  <si>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</si>
  <si>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</si>
  <si>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</si>
  <si>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</si>
  <si>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</si>
  <si>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</si>
  <si>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</si>
  <si>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</si>
  <si>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</si>
  <si>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</si>
  <si>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</si>
  <si>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</si>
  <si>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</si>
  <si>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</si>
  <si>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</si>
  <si>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</si>
  <si>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</si>
  <si>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</si>
  <si>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</si>
  <si>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</si>
  <si>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</si>
  <si>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</si>
  <si>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</si>
  <si>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</si>
  <si>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</si>
  <si>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</si>
  <si>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</si>
  <si>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</si>
  <si>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</si>
  <si>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</si>
  <si>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</si>
  <si>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</si>
  <si>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</si>
  <si>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</si>
  <si>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</si>
  <si>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</si>
  <si>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</si>
  <si>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</si>
  <si>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</si>
  <si>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</si>
  <si>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</si>
  <si>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</si>
  <si>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</si>
  <si>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</si>
  <si>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</si>
  <si>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</si>
  <si>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</si>
  <si>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</si>
  <si>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</si>
  <si>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</si>
  <si>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</si>
  <si>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</si>
  <si>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</si>
  <si>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</si>
  <si>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</si>
  <si>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</si>
  <si>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</si>
  <si>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</si>
  <si>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</si>
  <si>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</si>
  <si>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</si>
  <si>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</si>
  <si>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</si>
  <si>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</si>
  <si>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</si>
  <si>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</si>
  <si>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</si>
  <si>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</si>
  <si>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</si>
  <si>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</si>
  <si>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</si>
  <si>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</si>
  <si>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</si>
  <si>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</si>
  <si>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</si>
  <si>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</si>
  <si>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</si>
  <si>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</si>
  <si>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</si>
  <si>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</si>
  <si>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</si>
  <si>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</si>
  <si>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</si>
  <si>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ΕΣΟΔΑ</t>
  </si>
  <si>
    <t>ΕΞΟΔΑ</t>
  </si>
  <si>
    <t>ΛΕΙΤΟΥΡΓΙΚΑ</t>
  </si>
  <si>
    <t>έσοδα: λειτ.ΚΑΕ 0112α</t>
  </si>
  <si>
    <t>επιχορηγηση</t>
  </si>
  <si>
    <t>έσοδα: λειτ. ΠΜΣ ΚΑΕ 0112β</t>
  </si>
  <si>
    <t>ΕΚΤΑΚΤΗ ΕΠΙΧ ΠΡΟΥΓ ΕΤΟΥΣ</t>
  </si>
  <si>
    <t>προσοδοι Κοινο κεφαλαιο</t>
  </si>
  <si>
    <t>προσοδοι ταμειακής Δαχείρησης</t>
  </si>
  <si>
    <t>περγαμηνες</t>
  </si>
  <si>
    <t>5689, 5511</t>
  </si>
  <si>
    <t>αδιαθετα +λοιπα</t>
  </si>
  <si>
    <t>ΕΛΕ</t>
  </si>
  <si>
    <t>ΣΥΝΟΛΟ ΛΕΙΤΟΥΡΓΙΚΩΝ</t>
  </si>
  <si>
    <t>ΣΙΤΙΣΗ</t>
  </si>
  <si>
    <t>έσοδα: ΣΙΤΙΣΗ.ΚΑΕ 0133</t>
  </si>
  <si>
    <t>ΣΙΤΙΣΗ 8113</t>
  </si>
  <si>
    <t>έσοδα: ΜΙΣΘΟΔΟΣΙΑ.ΚΑΕ 0111</t>
  </si>
  <si>
    <t>ΣΤΕΓΑΣΤΙΚΟ</t>
  </si>
  <si>
    <t>έσοδα: Στεγαστικο.ΚΑΕ 0136</t>
  </si>
  <si>
    <t>ΚΡΑΤΗΣΕΙΣ</t>
  </si>
  <si>
    <t>Τ/111 ταμεικό λειτουργικών</t>
  </si>
  <si>
    <t>Τ/112 ταμειακό Σιτισης</t>
  </si>
  <si>
    <t>Τ/114 ταμειακό λειτ. ΠΜΣ</t>
  </si>
  <si>
    <t>Τ/111 ταμειακό λειτουργικών</t>
  </si>
  <si>
    <t>ΣΥΝΟΛΟ Π/Υ ΤΑΚΤΙΚΟΣ</t>
  </si>
  <si>
    <t>ΠΔΕ_ΕΘΝΙΚΟ ΣΚΕΛΟΣ</t>
  </si>
  <si>
    <t>από ΣΑΕ -&gt;</t>
  </si>
  <si>
    <t>ΠΔΕ_ΕΣΠΑ</t>
  </si>
  <si>
    <t>τ/119</t>
  </si>
  <si>
    <t>ΚΡΑΤΗΣΕΙΣ ΠΔΕ</t>
  </si>
  <si>
    <t>ΣΥΝΟΛΟ Π/Υ ΠΔΕ</t>
  </si>
  <si>
    <t>α/α</t>
  </si>
  <si>
    <t>ΚΑΕ</t>
  </si>
  <si>
    <t>ΠΕΡΙΓΡΑΦΗ ΔΑΠΑΝΗΣ- ΑΝΑΓΚΗΣ</t>
  </si>
  <si>
    <t>ΠΟΣΟ</t>
  </si>
  <si>
    <t>ΣΥΝΟΛΟ ΛΕΙΤΟΥΡΓΙΚΑ</t>
  </si>
  <si>
    <t>ΒΟΜ : ΣΑΜΟΥ</t>
  </si>
  <si>
    <t>1611</t>
  </si>
  <si>
    <t>0841</t>
  </si>
  <si>
    <t>ΔΕΥΑΡ</t>
  </si>
  <si>
    <t>0261</t>
  </si>
  <si>
    <t>0263</t>
  </si>
  <si>
    <t>0889</t>
  </si>
  <si>
    <t>Συντήρηση &amp; επισκευή λοιπού εξοπλισμού (συντήρηση καυστήρων/κλιματιστικών, αναγόμωση πυροσβεστήρων, επισκευή ψυκτών)</t>
  </si>
  <si>
    <t>0879</t>
  </si>
  <si>
    <t>0892</t>
  </si>
  <si>
    <t>Ασφάλεια δικύκλου</t>
  </si>
  <si>
    <t xml:space="preserve">0912 </t>
  </si>
  <si>
    <t>Τέλη κυκλοφορίας δικύκλου</t>
  </si>
  <si>
    <t>1431</t>
  </si>
  <si>
    <t>ΒΟΜ : ΚΕΝΤΡΙΚΕΣ ΔΑΠΑΝΕΣ</t>
  </si>
  <si>
    <t>ΔΑΠΑΝΗ</t>
  </si>
  <si>
    <t>ΚΔΟΥ</t>
  </si>
  <si>
    <t>ΔΙΚΑΣΤΙΚΑ ΕΞΟΔΑ</t>
  </si>
  <si>
    <t>ΕΠΙΔΟΣΕΙΣ</t>
  </si>
  <si>
    <t>ΚΟΙΝΟ ΚΕΦΑΛΑΙΟ</t>
  </si>
  <si>
    <t xml:space="preserve">ΣΙΤΙΣΗ </t>
  </si>
  <si>
    <t>ΣΤΕΓΑΣΤΙΚΟ ΕΠΙΔΟΜΑ</t>
  </si>
  <si>
    <t>3000</t>
  </si>
  <si>
    <t>ΒΟΜ : ΒΙΒΛΙΟΘΗΚΗΣ</t>
  </si>
  <si>
    <t>1259</t>
  </si>
  <si>
    <t>ΒΟΜ : ΑΘΗΝΑΣ</t>
  </si>
  <si>
    <t>0881</t>
  </si>
  <si>
    <t>0887</t>
  </si>
  <si>
    <t>0899</t>
  </si>
  <si>
    <t>ΣΥΝΤΗΡΗΣΗ - ΥΠΟΣΤΗΡΙΞΗ ΕΦΑΡΜΟΓΩΝ OTS (Μισθοδοσίας, Διαχείρισης Προσωπικού, Οικονομικής Διαχείρισης)       Προέγκριση</t>
  </si>
  <si>
    <t>ΣΥΝΤΗΡΗΣΗ - ΥΠΟΣΤΗΡΙΞΗ ΕΦΑΡΜΟΓΗΣ ΣΗΔΕ Docutracks / Νέες λειτουργικότητες στο σύστημα διαχείρισης εγγράφων  Προέγκριση</t>
  </si>
  <si>
    <t>0891α</t>
  </si>
  <si>
    <t>ΦΥΛΑΞΗ (ΣΥΜΒΑΣΗ 21SYM008207169)</t>
  </si>
  <si>
    <t>Ανανέωση πακέτου πρόσβασης στο λογισμικό “IBM SPSS Statistics &amp; Αmos</t>
  </si>
  <si>
    <t xml:space="preserve">Ανανέωση Υποστήριξης Συστήματος Διαχείρισης Δικτύου Cisco Prime Infrastructure </t>
  </si>
  <si>
    <t>Συντήρηση υποστήριξη  συστήματος IP τηλεφωνίας Σύστημα Τηλεφωνίας (cucm 11.5)</t>
  </si>
  <si>
    <t xml:space="preserve">Ανανέωση πρόσβασης στην πλατφόρμα ηλεκτρονικής διδασκαλίας “ZOOM EDUCATION”, </t>
  </si>
  <si>
    <t xml:space="preserve">Ανανέωση συμβολαίου συντήρησης /υποστήριξης  MISTER CA Μetrics </t>
  </si>
  <si>
    <t>ΣΥΝΤΗΡΗΣΗ - ΥΠΟΣΤΗΡΙΞΗ UNIVERSIS</t>
  </si>
  <si>
    <t>ΣΥΝΔΡΟΜΗ  GUNET</t>
  </si>
  <si>
    <t>ΨΗΦΙΑΚΕΣ ΥΠΟΓΡΑΦΕΣ GUNET</t>
  </si>
  <si>
    <t xml:space="preserve"> Ανανέωση πακέτου λογισμικού MATLAB Campus-Wide Suite  </t>
  </si>
  <si>
    <t>0426</t>
  </si>
  <si>
    <r>
      <t>ΣΥΝΤΗΡΗΣΗ ΛΟΙΠΩΝ ΕΦΑΡΜΟΓΩΝ ΒΙΒΙΛΙΟΘΗΚΗΣ   (Αναβάθμιση λογισμικού vufind και web</t>
    </r>
    <r>
      <rPr>
        <sz val="12"/>
        <rFont val="Tahoma"/>
        <family val="2"/>
        <charset val="161"/>
      </rPr>
      <t xml:space="preserve">, Συντήρηση λογισμικού Gespage,Αναβάθμιση και Παραμετροποίηση διαδικτυακού περιβάλλοντος  on line καταλόγου βιβλιοθήκης   </t>
    </r>
  </si>
  <si>
    <t>ΠΔΕ_ΕΘΝΙΚΟ ΣΚΕΛΟΣ (ΕΠΑ)</t>
  </si>
  <si>
    <t>2639A</t>
  </si>
  <si>
    <t>ΣΤΕΓΑΣΗ (συντήρηση φοιτ. Κατοικιών)</t>
  </si>
  <si>
    <t>ΜΙΣΘΩΜΑΤΑ ΚΤΙΡΙΩΝ</t>
  </si>
  <si>
    <t>ΚΤΕΛ</t>
  </si>
  <si>
    <t>ΚΑΥΣΙΜΑ ΥΠΗΡΕΣΙΑΚΟΥ ΛΕΩΦΟΡΕΙΟΥ</t>
  </si>
  <si>
    <t>ΠΕΤΡΕΛΑΙΟ ΘΕΡΜΑΝΣΗΣ</t>
  </si>
  <si>
    <t>Μισθώματα για τη στέγαση φοιτητών ΠΜΡ</t>
  </si>
  <si>
    <t>Υγρά καύσιμα</t>
  </si>
  <si>
    <t>Μυοκτονία</t>
  </si>
  <si>
    <t>Συντήρηση δικύκλου ΡΥΒ0251 &amp; ΚΤΕΟ</t>
  </si>
  <si>
    <t>Υλικά συντήρηση δικύκλου ΡΥΒ0251</t>
  </si>
  <si>
    <t>ΣΥΝΤΗΡΗΣΗ ΦΩΤΟΤΥΠΙΚΩΝ ΚΥ-ΠΑΡΑΡΤΗΜΑΤΑ</t>
  </si>
  <si>
    <t>ΣΥΝΤΗΡΗΣΗ ΒΙΒΛΙΟΣΤΑΣΙΩΝ ΧΙΟΥ</t>
  </si>
  <si>
    <t>έχει σύμβαση</t>
  </si>
  <si>
    <t>ΣΥΝΤΗΡΗΣΗ ΠΥΡΑΝΙΧΝΕΥΣΗΣ - ΣΥΝΑΓΕΡΜΟΥ ΣΑΜΟΥ</t>
  </si>
  <si>
    <t xml:space="preserve">ΣΥΝΤΗΡΗΣΗ ΚΛΙΜΑΤΙΣΤΙΚΩΝ ΠΑΡΑΡΤΗΜΑΤΩΝ </t>
  </si>
  <si>
    <t>ΣΥΝΤΗΡΗΣΗ ΠΥΡΑΝΙΧΝΕΥΣΗΣ ΧΙΟΥ</t>
  </si>
  <si>
    <t>ΑΝΑΝΕΩΣΗ ΣΥΝΔΡΟΜΩΝ 10 ΒΑΣΕΩΝ ΔΕΔΟΜΕΝΩΝ</t>
  </si>
  <si>
    <t>έχει 3 συμβάσεις</t>
  </si>
  <si>
    <r>
      <t>ΛΟΓΙΣΜΙΚΟ ΛΟΓΟΚΛΟΠΗΣ ΣΕΑΒ (</t>
    </r>
    <r>
      <rPr>
        <b/>
        <u/>
        <sz val="12"/>
        <rFont val="Tahoma"/>
        <family val="2"/>
        <charset val="161"/>
      </rPr>
      <t>TURNITIN</t>
    </r>
    <r>
      <rPr>
        <u/>
        <sz val="12"/>
        <rFont val="Tahoma"/>
        <family val="2"/>
        <charset val="161"/>
      </rPr>
      <t>)</t>
    </r>
  </si>
  <si>
    <r>
      <t xml:space="preserve">ΣΥΝΔΡΟΜΗ </t>
    </r>
    <r>
      <rPr>
        <b/>
        <sz val="12"/>
        <rFont val="Tahoma"/>
        <family val="2"/>
        <charset val="161"/>
      </rPr>
      <t>ΣΕΑΒ</t>
    </r>
  </si>
  <si>
    <t>ΠΡΟΒΛΕΨΗ ΓΙΑ ΣΥΜΜΕΤΟΧΗ ΣΕ ΚΟΙΝΕΣ ΔΡΑΣΕΙΣ ΤΟΥ ΣΕΑΒ-(αναβάθμιση αποθετηρίου )+ συνδρομή ΣΕΑΒ</t>
  </si>
  <si>
    <t>ΜΥΟΚΤΟΝΙΑ</t>
  </si>
  <si>
    <t>ΑΝΑΝΕΩΣΗ ΣΥΝΔΡΟΜΩΝ ΠΕΡΙΟΔΙΚΩΝ</t>
  </si>
  <si>
    <t>ΣΥΝΔΡΟΜΗ ΗΛΕΚΤΡΟΝΙΚΩΝ ΒΙΒΛΙΩΝ+ ΑΓΟΡΑ ΦΘΑΡΜΕΝΩΝ</t>
  </si>
  <si>
    <t>Προμήθεια υγρών καυσήμων &amp; λιπαντικών</t>
  </si>
  <si>
    <t xml:space="preserve">ΒΟΜ: </t>
  </si>
  <si>
    <t>ΜΥΤΙΛΗΝΗΣ</t>
  </si>
  <si>
    <t>Σύντομη περιγραφή δαπάνης</t>
  </si>
  <si>
    <t>Μεταφορά Φοιτητών(ΚΤΕΛ)</t>
  </si>
  <si>
    <t>Καύσιμα (πετρ. Θέρμανσης, κίνησης βενζίνες)</t>
  </si>
  <si>
    <t>Προμήθεια   εξοπλισμού ασφαλείας, σχοινιών- ναυτικών εξαρτημάτων-υφαλοχρωμάτων ,  ανταλλακτικών-αναλωσίμων μηχανής,ηλεκτρολογικών σκάφους</t>
  </si>
  <si>
    <t>912Α</t>
  </si>
  <si>
    <t>Τέλη επιθεώρησης , τηλεπικοινωνιακά τέλη, τέλη υδροδροτησης ηλεκτροδότησης ΕΣ Αμφιτρίτη.</t>
  </si>
  <si>
    <t>Δαπάνες απαραίτητες για συντήρηση των οχημάτων</t>
  </si>
  <si>
    <t>Ασφάλεια σκάφους  ΕΣ Αμφιτρίτη.</t>
  </si>
  <si>
    <t>Ασφάλειες οχημάτων</t>
  </si>
  <si>
    <t>ΧΙΟΥ</t>
  </si>
  <si>
    <t xml:space="preserve">ΛΗΜΝΟΥ </t>
  </si>
  <si>
    <t xml:space="preserve">Δημοσίευση στον έντυπο τύπο, των ανακοινώσεων προκηρύξεων θέσεων προσωπικού ΝΕΑ ΣΥΜΒΑΣΗ </t>
  </si>
  <si>
    <t>ΔΗΜΟΣΙΕΥΣΕΙΣ ΑΓΟΝΩΝ ΔΙΑΓΩΝΙΣΜΩΝ (εσπα ΚΛΠ)</t>
  </si>
  <si>
    <t>συμΒαση COURIER (NEA)</t>
  </si>
  <si>
    <t>ΣΥΝΔΡΟΜΕΣ ΝΟΜΙΚΗΣ ΥΠΗΡΕΣΙΑΣ</t>
  </si>
  <si>
    <t>ΜΑΤΣΟΣ</t>
  </si>
  <si>
    <t xml:space="preserve">ΠΡΟΜΗΘΕΙΑ ΑΝΑΝΕΩΣΗΣ ΑΔΕΙΩΝ ΧΡΗΣΗΣ ΛΟΓΙΣΜΙΚΟΥ MICROSOFT </t>
  </si>
  <si>
    <t>ΠΑΠΑΧΙΟΥ</t>
  </si>
  <si>
    <t>Συντήρηση Tape Library</t>
  </si>
  <si>
    <t>ΚΔΠΕ ΑΝΑΓΚΕΣ ΕΞΟΠΛΙΣΜΟΥ</t>
  </si>
  <si>
    <t>ΚΟΝΤΑΡΑ</t>
  </si>
  <si>
    <t>Απολυμάνσεις covid</t>
  </si>
  <si>
    <t>ΠΡΟΣΑΥΞΗΣΗ ΑΠΟΔΟΧΩΝ</t>
  </si>
  <si>
    <t>0700Α</t>
  </si>
  <si>
    <t>ΟΤΕ (6Χ 20.000)</t>
  </si>
  <si>
    <t>ΣΥΜΒΑΣΗ ΚΑΘΑΡΙΟΤΗΤΑΣ</t>
  </si>
  <si>
    <t>0289A</t>
  </si>
  <si>
    <t>Ασκούμενοι Δικηγόροι</t>
  </si>
  <si>
    <t>ΕΝΤΕΤΑΛΜΕΝΟΙ ΔΙΔΑΣΚΟΝΤΕΣ</t>
  </si>
  <si>
    <t>Τ/113 ταμεικό μισθ. ΕΝΤΕΤΑΛΜΕΝΟΙ ΔΙΔΑΣΚΟΝΤΕΣ</t>
  </si>
  <si>
    <t>Λοιπές αποδόσεις -Υπέρ Ε.Α.ΔΗ.ΣΥ.</t>
  </si>
  <si>
    <t>0911Α</t>
  </si>
  <si>
    <t>9853</t>
  </si>
  <si>
    <t>Φόρος Ακινήτων</t>
  </si>
  <si>
    <t>Συμμετοχές σε μετοχικό κεφάλαιο</t>
  </si>
  <si>
    <t>Εκπαιδευτικές εκδρομές τμήματος Γεωγρφίας και Περιβάλλοντος*</t>
  </si>
  <si>
    <t>Φοιτητές</t>
  </si>
  <si>
    <t>Μισθώματα 4 κτιρίων**</t>
  </si>
  <si>
    <t>Στέγαση Φοιτητών (Μισθώματα)                          </t>
  </si>
  <si>
    <t>Μίσθωση Φωτοτυπικών</t>
  </si>
  <si>
    <t>Μεταφορές - μετακομίσεις</t>
  </si>
  <si>
    <t>Μεταφορές διάφορες</t>
  </si>
  <si>
    <t>Υπηρεσίες για τη συντήρηση των κτιρίων λόγω λύσης μισθώσεων + εκτακτα</t>
  </si>
  <si>
    <t xml:space="preserve">Οικοδομικές Εργασίες </t>
  </si>
  <si>
    <t xml:space="preserve">Επαναχρωματισμός  90 μεταλλικών  ραφιέρων του παραρτήματος βιβλιοθήκης Μυτιλήνης </t>
  </si>
  <si>
    <t>Συντηρήσεις οχημάτων</t>
  </si>
  <si>
    <t>Υπηρεσίες ανέλκυσης καθέλκυσης του καθαρισμού και της βαφής των υφάλων κ.α. ΕΣ Αμφιτρίτη.</t>
  </si>
  <si>
    <t>"Σκάφος Αμφιτρίτη"</t>
  </si>
  <si>
    <t>Οχήματα</t>
  </si>
  <si>
    <t>Διάφορα</t>
  </si>
  <si>
    <t>Τέλη κυκλοφορίας μεταφορικών μέσων.</t>
  </si>
  <si>
    <t>Υλικά για τη συντήρηση των κτιρίων μισθωμένων + έκτακτα</t>
  </si>
  <si>
    <t>Υλικά για συντήρηση των οχημάτων</t>
  </si>
  <si>
    <t>Στέγαση Φοιτητών (Δαπάνες φοιτητικών κατοικιών + δαπάνη ύδρευσης ΦΚΜ)</t>
  </si>
  <si>
    <t xml:space="preserve">Προμήθεια εργαστηριακών αναλωσίμων σχολής Περιβάλλοντος </t>
  </si>
  <si>
    <t xml:space="preserve">Μισθώματα κτιρίων </t>
  </si>
  <si>
    <t>ΔΕΥΑΧ</t>
  </si>
  <si>
    <t>Προμήθεια κλειδιών και τηλεκοντρόλ, στόρια/περσίδες</t>
  </si>
  <si>
    <t xml:space="preserve">ΜΙΣΘΩΣΗ ΕΣΤΙΑΤΟΡΙΟΥ ΙΩΑΝΝΗ ΤΖΑΤΖΟΓΛΟΥ </t>
  </si>
  <si>
    <t xml:space="preserve">ΜΙΣΘΩΣΗ ΚΤΗΡΙΟΥ ΙΔΙΟΚΤΗΣΙΑΣ ΑΙΚΑΤΕΡΙΝΗΣ ΜΗΝΑ </t>
  </si>
  <si>
    <t xml:space="preserve">ΜΙΣΘΩΣΗ ΚΤΗΡΙΟΥ ΙΔΙΟΚΤΗΣΙΑΣ ΚΟΝΤΟΥ </t>
  </si>
  <si>
    <t xml:space="preserve">ΜΙΣΘΩΣΗ ΚΛΙΝΩΝ ΚΥΒΕΛΗΣ ΤΖΑΤΖΟΓΛΟΥ </t>
  </si>
  <si>
    <t xml:space="preserve">ΜΕΤΑΦΟΡΑ ΦΟΙΤΗΤΩΝ ΓΙΑ ΤΙΣ ΑΝΑΓΚΕΣ ΜΑΘΗΜΑΤΩΝ </t>
  </si>
  <si>
    <t xml:space="preserve">ΔΑΠΑΝΕΣ ΣΥΝΤΗΡΗΣΗΣ &amp; ΕΠΙΣΚΕΥΗΣ ΚΤΗΡΙΩΝ </t>
  </si>
  <si>
    <t xml:space="preserve">ΑΝΑΝΕΩΣΗ ΠΙΣΤΟΠΟΙΗΤΙΚΟΥ ΠΥΡΑΣΦΑΛΕΙΑΣ ΣΕ 3 ΚΤΗΡΙΑ </t>
  </si>
  <si>
    <t xml:space="preserve">ΚΑΥΣΙΜΑ </t>
  </si>
  <si>
    <t>ΛΙΣΤΑ ΑΝΑΛΥΣΗ  ΑΝΑΓΚΩΝ 2024 (λειτουργικά)</t>
  </si>
  <si>
    <t>ΣΥΝΤΗΡΗΣΗ ΚΑΙ ΕΠΙΣΚΕΥΗ ΚΤΙΡΙΩΝ</t>
  </si>
  <si>
    <t>ΣΥΝΤΗΡΗΣΗ ΚΑΙ ΕΠΙΣΚΕΥΗ ΛΟΙΠΩΝ ΜΟΝΙΜΩΝ ΕΓΚΑΤΑΣΤΑΣΕΩΝ</t>
  </si>
  <si>
    <t>ΣΥΝΤΗΡΗΣΗ ΚΑΙ ΕΠΙΣΚΕΥΗ ΜΕΤΑΦΟΡΙΚΩΝ ΜΕΣΩ ΞΗΡΑΣ</t>
  </si>
  <si>
    <t>ΑΣΦΑΛΙΣΤΡΑ ΟΧΗΜΑΤΩΝ</t>
  </si>
  <si>
    <t>ΤΕΛΗ ΚΥΚΛΟΦΟΡΙΑΣ</t>
  </si>
  <si>
    <t>ΕΙΔΗ ΣΥΝΤΗΡΗΣΗΣ ΚΑΙ ΕΠΙΣΚΕΥΗΣ ΚΤΙΡΙΩΝ ΓΕΝΙΚΑ</t>
  </si>
  <si>
    <t>ΠΡΟΜΗΘΕΙΑ ΕΙΔΩΝ ΣΥΝΤΗΡΗΣΗΣ ΚΑΙ ΕΠΙΣΚΕΥΗΣ ΛΟΙΠΩΝ ΜΟΝΙΜΩΝ ΕΓΚΑΤΑΣΤΑΣΕΩΝ</t>
  </si>
  <si>
    <t>ΠΡΟΜΗΘΕΙΑ ΕΙΔΩΝ ΣΥΝΤΗΡΗΣΗΣ ΜΕΤΑΦΟΡΙΚΩΝ ΜΕΣΩΝ</t>
  </si>
  <si>
    <t>ΒΟΜ : ΡΟΔΟΥ</t>
  </si>
  <si>
    <t>Υπερωριακή απασχόληση αποσπασμένου κ. Θεόδωρου Κωστή σε Ευρωβουλευτή &amp; Δημ. Παπαγιαννάκη σε βουλευτή</t>
  </si>
  <si>
    <t>Υπερωριακή απασχόληση (νυχτερινά και εξαιρέσιμες) αποσπασμένου κ. Θεόδωρου Κωστή σε Ευρωβουλευτή &amp; Δημ. Παπαγιαννάκη σε βουλευτή</t>
  </si>
  <si>
    <t>Πιστοποιητικά ανελκυστήρων &amp; επισκευή βλαβών</t>
  </si>
  <si>
    <t>1299</t>
  </si>
  <si>
    <t xml:space="preserve">Προμήθεια φιάλων INERGEN </t>
  </si>
  <si>
    <t>1312</t>
  </si>
  <si>
    <t>Φαρμακευτικό υλικό</t>
  </si>
  <si>
    <t>Εργασίες συντήρησησ δικύκλου ΡΥΒ0251</t>
  </si>
  <si>
    <t>Συντήρηση μηχανημάτων (ετήσιος έλεγχος φωτοτυπικών &amp; πλυντικής μηχανής)</t>
  </si>
  <si>
    <t>ΒΟΜ : ΣΥΡΟΥ</t>
  </si>
  <si>
    <t>ΜΙΣΘΩΣΗ ΕΣΤΙΑΤΟΡΙΟΥ -ΓΕΩΡΓΙΑΔΟΥ ΕΥΑΓΓΕΛΙΑ ΚΑΙ ΓΕΩΡΓΙΑΔΗΣ ΜΙΧΑΛΗΣ</t>
  </si>
  <si>
    <t xml:space="preserve">ΜΙΣΘΩΣΗ ΚΤΗΡΙΟΥ ΔΙΟΙΚΗΣΗΣ -ΕΠΙΜΕΛΗΤΗΡΙΟ ΚΥΚΛΑΔΩΝ </t>
  </si>
  <si>
    <t>ΜΙΣΘΩΣΗ ΓΡΑΦΕΙΩΝ-ΣΤΕΦΑΝΟΥ ΓΡΗΓΟΡΗΣ ΚΑΙ ΣΤΕΦΑΝΟΥ ΠΕΤΡΟΣ</t>
  </si>
  <si>
    <t>ΜΙΣΘΩΣΗ ΑΠΟΘΗΚΗΣ -ΟΛΟΚΛΗΡΩΣΗ ΔΙΑΓΩΝΙΣΜΟΥ 2024-Υπ.Αριθμ.Πρωτ.:  29053/05.09.23 Απόφαση  έγκρισης Σκοπιμότητας Πρύτανη ΑΔΑ:9Β3Α469Β7Λ-2ΞΚ</t>
  </si>
  <si>
    <t>ΜΙΣΘΩΣΗ ΚΛΙΝΩΝ ΑΛΙΦΡΑΓΚΗΣ ΝΙΚΟΛΑΟΣ (ΗΡ.ΠΟΛΥΤΕΧΝΕΙΟΥ 70 ΕΡΜΟΥΠΟΛΗ)</t>
  </si>
  <si>
    <t>ΛΙΣΤΑ ΑΝΑΓΚΩΝ 2024 (λειτουργικά)</t>
  </si>
  <si>
    <t>ΜΟΝΑΔΑ</t>
  </si>
  <si>
    <t>Αποζημίωση για συμμετοχή σε συμβούλια ή επιτροπές (περιλαμβάνονται και ιδιώτες)</t>
  </si>
  <si>
    <t>Βάζουμε 30.000 και βλέπουμε…</t>
  </si>
  <si>
    <t>Διπλές Αποδοχές</t>
  </si>
  <si>
    <t>ΙΔΟΧ ΚΑΘΑΡΙΟΤΗΤΑ (1/1-31/7)</t>
  </si>
  <si>
    <t xml:space="preserve">Τα βάζουμε και βλέπουμε </t>
  </si>
  <si>
    <t>Αμοιβες Δικηγόρων</t>
  </si>
  <si>
    <t>τα αύξησα κατά 500</t>
  </si>
  <si>
    <t>Πιστοποίηση του Πανεπιστημίου Αιγαίου κατά το πρότυπου ΕΛΟΤ 1429:2008 Τύπος Α’ και Β’ και ετήσια επιθεώρηση για το έτος 2024</t>
  </si>
  <si>
    <t>Υποστήριξη του ΠΑΝΕΠΙΣΤΗΜΙΟΥ ΑΙΓΑΙΟΥ στη συνεχή εναρμόνιση του με το πρότυπο ΕΛΟΤ 1429:2008 Τύπος Α’ και Β΄ και τη σχετική πιστοποίηση του για το έτος 2024</t>
  </si>
  <si>
    <t xml:space="preserve">Τεχνικος-Ιατρος (ΣΥΜΒΑΣΗ ) </t>
  </si>
  <si>
    <t>ΦΙΟΡΗ</t>
  </si>
  <si>
    <t>ΝΕΑ ΔΙΑΓΩΝΙΣΤΙΚΗ ΔΙΑΔΙΚΑΣΙΑ</t>
  </si>
  <si>
    <t>Έγκριση ανάθεσης για την ανανέωση συμβολαίου υποστήριξης – άδειας χρήσης του λογισμικού ACE ERP για την περίοδο 2024-2025</t>
  </si>
  <si>
    <t>Τραπεζικές προμήθειες</t>
  </si>
  <si>
    <t>0532A</t>
  </si>
  <si>
    <t>Έξοδα Κηδείας υπαλλήλων &amp; συνταξιούχων</t>
  </si>
  <si>
    <t>ΜΕΤΑΚΙΝΗΣΕΙΣ</t>
  </si>
  <si>
    <t>0715Α</t>
  </si>
  <si>
    <t>Ημερήσια αποζημίωση μετακίνησης για εκτέλεση υπηρεσίας στην ημεδαπή υπαλλήλων</t>
  </si>
  <si>
    <t>Ημερήσια αποζημίωση μετακίνησης για εκτέλεση υπηρεσίας υπαλλήλων απο την ημεδαπήστην αλλοδαπή ή και αντίστροφα</t>
  </si>
  <si>
    <t>Ημερήσια αποζημίωση μετακίνησης για εκτέλεση υπηρεσίας στην ημεδαπή προσώπων που δεν έχουν την υπαλληλική ιδιότητα</t>
  </si>
  <si>
    <t>ΣΥΝΟΛΟ ΜΕΤΑΚΙΝΗΣΕΙΣ</t>
  </si>
  <si>
    <t>0817A</t>
  </si>
  <si>
    <t>Μισθώματα μηχανικού και λοιπού εξοπλισμού</t>
  </si>
  <si>
    <t>1200* 12</t>
  </si>
  <si>
    <t>ΣΥΜΒΑΣΗ ΠΟΣΟ ΓΙΑ 2024 ΡΟΔΟΣ</t>
  </si>
  <si>
    <t xml:space="preserve">ΣΥΜΒΑΣΗ ΠΟΣΟ ΓΙΑ 2024 </t>
  </si>
  <si>
    <t>Επιδείξεις, γιορτές και λοιπά θεάματα</t>
  </si>
  <si>
    <t>δημιουργία video προβολής, δημιουργία φωτογραφικής βιβλιοθήκης με νέες φωτογραφίες από τις Πανεπ. Μονάδες</t>
  </si>
  <si>
    <t>0859</t>
  </si>
  <si>
    <t>Συντήρηση &amp; επισκευή κτιρίων</t>
  </si>
  <si>
    <t>Εκτυπώσεις, εκδόσεις γενικά και βιβλιοδετήσεις</t>
  </si>
  <si>
    <t>5πτυχο, 
σελιδοδείκτες</t>
  </si>
  <si>
    <t xml:space="preserve">Παροχή υπηρεσιών εκτυπώσεων και ψηφιοποίησης  σχεδίων  Μηχανικών  (ασπρόμαυρων  και  έγχρωμων)  διαφόρων διαστάσεων (Α0 και Α1) </t>
  </si>
  <si>
    <t>Περιοδικό ΑΙΓΑΙΟ.edu  τεύχος, 
κάρτες νέας πρυτανικής αρχής</t>
  </si>
  <si>
    <t>470.779,28 ΠΟΣΟ ΣΥΜΒΑΣΗΣ  ΕΤΟΣ 2024 ΓΙΑ ΜΥΤΙΛΗΝΗ ΧΙΟ ΣΑΜΟ ΚΑΙ ΓΙΑ ΡΟΔΟ ΣΥΡΟ  2024 121.520,00 ΣΥΜΦΩΝΑ ΜΕ ΔΙΑΚΗΡΥΞΗ</t>
  </si>
  <si>
    <t>ΕΚΤΕΛΕΣΗ ΔΙΚΑΣΤΙΚΩΝ ΑΠΟΦΑΣΕΩΝ</t>
  </si>
  <si>
    <t>948,60+2066,97+967,20 ΠΟΣΑ ΤΟΥ 2023 ΔΕΝ ΓΝΩΡΙΖΟΥΜΕ ΕΝΔΕΧΟΜΕΝΗ ΑΥΞΗΣΗ ΤΩΝ ΥΠΗΡΕΣΙΩΝ</t>
  </si>
  <si>
    <t>0899A</t>
  </si>
  <si>
    <t>ΣΥΝΤΗΡΗΣΗ - ΥΠΟΣΤΗΡΙΞΗ συστημάτων Τηλεδιασκέψεων και Τηλεκπαιδεύσεων</t>
  </si>
  <si>
    <t>Επέκταση συντήρησης/υποστήριξης αποθηκευτικού συστήματος</t>
  </si>
  <si>
    <t>ΚΔΟΥ(ΚΟΝΤΑΡΑ)</t>
  </si>
  <si>
    <t>(με πρόβλεψη +15% επί της συνδρομής του 2023)</t>
  </si>
  <si>
    <t>Μετακομίσεις-Μετεγκαταστάσεις σε νέα κτίρια</t>
  </si>
  <si>
    <t>Έκτακτες λειτουργκές δαπάνες</t>
  </si>
  <si>
    <t>ΦΟΡΟΣ ΑΚΙΝΗΤΩΝ</t>
  </si>
  <si>
    <t>ΕΝΦΙΑ ΡΟΔΟΥ</t>
  </si>
  <si>
    <t>Βιβλια Νομικής Υπηρσίας</t>
  </si>
  <si>
    <t>ΜΑΡΙΑΝΘΗ ΔΟΥΚΑΚΗ</t>
  </si>
  <si>
    <t>Προμήθεια υλικών μηχανογραφικών κλπ συναφών εφαρμογών</t>
  </si>
  <si>
    <t>9853Α</t>
  </si>
  <si>
    <t>ΣΥΜΜΕΤΟΧΕΣ ΣΕ ΜΕΤΟΧΙΚΟ ΚΕΦΑΛΑΙΟ (Study in Greece)</t>
  </si>
  <si>
    <t>ΜΗ ΤΙΙΜΟΓΗΜΕΝΕΣ ΔΙΑΔΙΑΚΑΣΙΕΣ 2023</t>
  </si>
  <si>
    <t>ΧΡΗΣΗ ΤΑΜΕΙΑΚΟΥ 2023</t>
  </si>
  <si>
    <t>ΣΙΤΙΣΗ από επιχ 2023</t>
  </si>
  <si>
    <t>0212Α</t>
  </si>
  <si>
    <t>ΕΝΤΕΤΑΛΜΕΝΟΙ ΔΙΔΑΣΚΟΝΤΕΣ (Βασικός μισθός εκτάκτων)</t>
  </si>
  <si>
    <t>0224Α</t>
  </si>
  <si>
    <t>ΕΝΤΕΤΑΛΜΕΝΟΙ ΔΙΔΑΣΚΟΝΤΕΣ (Οικογενειακή παροχή)</t>
  </si>
  <si>
    <t>0244Α</t>
  </si>
  <si>
    <t>ΕΝΤΕΤΑΛΜΕΝΟΙ ΔΙΔΑΣΚΟΝΤΕΣ (Επίδομα διδακτικής προετοιμασίας &amp; εξωδιδακτ. Απασχόλησης)</t>
  </si>
  <si>
    <t>Εισφορές στον Ε.Φ.Κ.Α. για μισθωτούς: α. Ιδ.Δικ., και β. Δημ.Δικ. μετά την 1.1.2011 είτε υπάγονται μέχρι 31.12.16 βάσει ειδικών διατάξεων σε ασφαλ-συνταξ καθεστώς λοιπών ασφαλιστικών οργανισμών πλην δημοσίου - προσωπικού αμοιβομένου 407/80</t>
  </si>
  <si>
    <t>0212α κλπ</t>
  </si>
  <si>
    <t>ΣΥΝΟΛΟ ΕΝΤΕΤΑΛΜΕΝΟΙ ΔΙΔΑΣΚΟΝΤΕΣ</t>
  </si>
  <si>
    <t>ΑΝΕΞΟΦΛΗΤΑ 2023 Σίτιση</t>
  </si>
  <si>
    <t>ΑΝΕΞΟΦΛΗΤΑ 2023 Εντεταλμένοι Διδάσκοντες</t>
  </si>
  <si>
    <t>ΑΝΕΞΟΦΛΗΤΑ 2023 ΣΤΕΓΑΣΙΚΟ ΕΠΙΔΟΜΑ</t>
  </si>
  <si>
    <t>ΑΝΕΞΟΦΛΗΤΑ 2023 Λειτουργικά</t>
  </si>
  <si>
    <t xml:space="preserve">έχει σύμβαση </t>
  </si>
  <si>
    <t xml:space="preserve">ΘΑ ΕΧΕΙ ΣΥΜΒΑΣΗ </t>
  </si>
  <si>
    <t>Ύδρευση &amp; άρδευση</t>
  </si>
  <si>
    <t>Απολύμανση-Μυοκτονία-εντομοκτονία</t>
  </si>
  <si>
    <t>εσοδα: ΚΑΕ κρατήσεων 5000</t>
  </si>
  <si>
    <t>έσοδα: Δικαστικές Αποφάσεις KAE 0194</t>
  </si>
  <si>
    <t>3399δ/5299δ</t>
  </si>
  <si>
    <t>ΠΡΟΥΠΟΛΟΓΙΣΜΟΣ 2024</t>
  </si>
  <si>
    <t>Ανεξόφλητα 2023-&gt;</t>
  </si>
  <si>
    <t>Ανεξόφλητες υποχρεώσεις 2023  με χρήση ταμειακού υπολοιπου -&gt;</t>
  </si>
  <si>
    <t>ανεκτέλεστες διαδικασίες 2023 με χρήση ταμειακού υπολοίπου</t>
  </si>
  <si>
    <t>ΣΥΝΟΛΟ Π/Υ 2024</t>
  </si>
  <si>
    <t>ΣΥΝΟΛΟ:</t>
  </si>
  <si>
    <t xml:space="preserve"> ΑΝΕΞΟΦΛΗΤΕΣ 2023</t>
  </si>
  <si>
    <t>εκρεμμείς διαδικασίες 2023</t>
  </si>
  <si>
    <t>προκύπτει από χρηματ Νοεμβ 2023 που ήταν 79.200 και απορροφήθηκαν 17.832,43 το Νοέμβ του 2023 και άλλα 17832,43 συμβ Δεκεμβρίου προς μεταφορά και πληρωμή τον Ιαν του 2024. Επομένως, 79.200 - 17832,43 (απορ) = 61367,57 - 17832,43 (συμβασ) = 43515,14 μεταφορά ταμ στο 2024</t>
  </si>
  <si>
    <t>ΑΝΕΛΑΣΤΙΚΕΣ ΔΑΠΑΝΕΣ 2024</t>
  </si>
  <si>
    <t>ΠΕΡΙΓΡΑΦΗ</t>
  </si>
  <si>
    <t>2η Τροποποίηση (ΤΠ)</t>
  </si>
  <si>
    <t>Πάγια δαπάνη μίσθωσης 3 κτιρίων από 01.04 - 30.09.24</t>
  </si>
  <si>
    <t>Οικοδομικές εργασίες (λιθόκτιστος τοίχος έκτακτες επισκευές και συντηρήσεις κ.α.)</t>
  </si>
  <si>
    <t>Συντήρηση 3 οχημάτων</t>
  </si>
  <si>
    <t>Συντήρηση μηχανολογικού εξοπλισμού της μονάδας</t>
  </si>
  <si>
    <t>Απόσυρση &amp; καταστροφή τοξικών υγρών αποβλήτων</t>
  </si>
  <si>
    <t>Τακτοποίηση τράμπας Νομικής Υπηρεσίας</t>
  </si>
  <si>
    <t xml:space="preserve">Προμήθεια Γραφικής ύλης </t>
  </si>
  <si>
    <t>Προμήθεια αναλωσίμων πληροφορικής και μελανιών</t>
  </si>
  <si>
    <t>Προμήθεια ηλεκτρικών λαμπτήρων</t>
  </si>
  <si>
    <t>Υλικά καθαριότητας που δεν περέχονται από την εταιρέια.</t>
  </si>
  <si>
    <t>Υλικά για Οικοδομικές εργασίες (λιθόκτιστος τοίχος έκτακτες επισκευές και συντηρήσεις κ.α.)</t>
  </si>
  <si>
    <t>Υλικά &amp; εξαρτήματα για αποκατάσταση λειτουργίας  της των  Α/Θ του κτηρίου Γεωγραφίας.</t>
  </si>
  <si>
    <t>Υλικά για Συντήρηση 3 οχημάτων</t>
  </si>
  <si>
    <t>Προμήθεια υλικών για την άμεση αποκατάσταση των προβλημάτων που παρουσιάζονται στον εξοπλισμό της μονάδας</t>
  </si>
  <si>
    <t>Ξηρογραφικό χαρτί.</t>
  </si>
  <si>
    <t>Λοιπές προμήθειες</t>
  </si>
  <si>
    <t>Δαπάνη συντηρήσεων Φοιτητικών κατοικιών.</t>
  </si>
  <si>
    <t>Προμήθεια καρεκλών γραφείου και λοιπών επίπλων.</t>
  </si>
  <si>
    <t>Προμήθεια οθονών Η/Υ.</t>
  </si>
  <si>
    <t>Προμήθεια καταστροφέων εγγραφων βαρέως τύπου</t>
  </si>
  <si>
    <t>Μεταφορές αγαθών (περιλ/νται πλοηγικά &amp; τέλη αερ/μίου &amp; φορτ/κα</t>
  </si>
  <si>
    <t>Μεταφορές επίπλων και εξοπλισμό</t>
  </si>
  <si>
    <t>Δημοσίευση προκηρύξεων Καθαριότητας Μίσθωσης ακινήτων( ΤΜΟΔ)</t>
  </si>
  <si>
    <t>Λήψη Υπηρεσιών  για την άμεση αποκατάσταση των προβλημάτων που παρουσιάζονται στις κτιριακές  εγκαταστάσεις της μονάδας. Ανταλλακτικά πόμολα, κλειδαριές πορτών, παραθύρων, τζαμιών, κουφωμάτων .κτλ.Οικοδομικές εργασίες, Ξυλουργικές εργασίες, Σιδηρουργικές εργασίες</t>
  </si>
  <si>
    <t>Συντήρηση &amp; επισκευή λοιπών μονίμων  εγκαταστάσεων</t>
  </si>
  <si>
    <t>Συντήρηση αντλιών πυρόσβεσης και ΗΜ εγκαταστάσεων Υπηρεσίες (εργασία) για συντήρηση ηλεκτρολογικών εγκαταστάσεων.</t>
  </si>
  <si>
    <t>Ετήσιος έλεγχος-συντήρηση &amp; επισκευή λοιπού εξοπλισμού. Συντήρησή καυστήρων,
Έλεγχος και επισκευή πυρανίχνευσης</t>
  </si>
  <si>
    <t>Αποστολή μηνυμάτων SMS- Μυοκτονία-Απεντόμωση</t>
  </si>
  <si>
    <t>Προμήθεια χαρτιού, γραφικής ύλης ( και μικροαντικειμένων γραφείου)</t>
  </si>
  <si>
    <t>Προμήθεια ειδών αθλητισμού για τις Ομάδες της Μονάδας</t>
  </si>
  <si>
    <t>Προμήθεια τονερ για εκτυπωτές μονάδας, καλώδια , κάμερες, μετατροπέας</t>
  </si>
  <si>
    <t>Προμήθεια ειδών συντήρησης &amp; επισκευής κτιρίων γενικά</t>
  </si>
  <si>
    <t>Χρώματα, Υαλοπίνακες Πλεξιγκλάς και βάψιμο στο στέγαστρο στην είσοδο του αμφιθεάτρου</t>
  </si>
  <si>
    <t>Ηλεκτρολογικό υλικό , πρίζες, μετασχηματιστές, μπαταρίες, ρελέ, καλώδια, διακόπτες  εργαλεία  κλπ. ηλεκτρολογικά  Ανταλλακτικά ανελκυστήρων,
Προμήθεια Η/Μ Εξοπλισμού</t>
  </si>
  <si>
    <t>Λοιπές προμήθειες ειδών συντήρησης &amp; επισκευής μηχανικού &amp; λοιπού εξοπλισμού</t>
  </si>
  <si>
    <t>Λοιπές προμήθειες ειδών συντήρησης &amp; επισκευής μηχανικού &amp; λοιπού εξοπλισμού. Λάμπες βιντεοπροβολέων. Προμήθεια Οπτικοακουστικού Υλικού</t>
  </si>
  <si>
    <t>Προμήθεια υγρών καυσίμων &amp; λιπαντικών</t>
  </si>
  <si>
    <t>Προμήθεια υλικού εκτυπώσεων &amp; βιβλιοδετήσεων</t>
  </si>
  <si>
    <t>Λοιπές Χορηγίες Κοινωνικής Πρόνοιας (Φοιτητικές Εστίες, φοιτητική Λέσχη)</t>
  </si>
  <si>
    <t xml:space="preserve">Δαπάνες συντήρησης φοιτ. Κατοικιών 1 πλυντήριο 8kg με κερματοδέκτη 0,50€.  Τροχήλατες καρέκλες γραφείου </t>
  </si>
  <si>
    <t>Καρέκλες Γραφείου-Βιβλιοθήκες</t>
  </si>
  <si>
    <t>εκκρεμείς διαδικασίες 2023</t>
  </si>
  <si>
    <t>ΑΡΧΙΚΟΣ</t>
  </si>
  <si>
    <t>Δρομολόγηση παροχής από δημοτικό πηγάδι μη πόσιμου νερού, Αντικατάσταση παλαιου αποχετευτικου δικτύου, Επέκταση πάγκων εργαστηρίου</t>
  </si>
  <si>
    <t>Επισκευή Λάπ τοπ  &amp; φωτοτυπικων</t>
  </si>
  <si>
    <t>Εργασίες επισκευης ψυγείων κλιματιστικων, συντήρησης Ηλεκρομηχανών κλπ</t>
  </si>
  <si>
    <t>Γραφική Ύλη - Ετήσια δαπάνη της Μονάδας</t>
  </si>
  <si>
    <t>Αντικατάσταση πίνακα συναγερμου, σκίαστρο στο εργαστ πληροφ. Σκέπαστρο γεννήτριας Γαροφαλλίδιου Κόψιμο χορτων</t>
  </si>
  <si>
    <t>toner</t>
  </si>
  <si>
    <t>Αναλώσιμα Εργαστηρίων</t>
  </si>
  <si>
    <t>Δημοσιεύσεις δύο διαγωνισμών μίσθωσης κτηρίων</t>
  </si>
  <si>
    <t>Χαρτί Α4</t>
  </si>
  <si>
    <t>Προμήθεια hardwere</t>
  </si>
  <si>
    <t>Προμήθεια δύο κλιμματιστικών (Εργαστήριο Κοντου και RACK  Κυδάδειου</t>
  </si>
  <si>
    <t>Είδη καγκελαρίας - Μπαταρίες πινάκων πυρανίχνευσης,- Ηλεκρ. Υλικό, Προγραμματιστές ποτισματος</t>
  </si>
  <si>
    <t>Μηχανή θερμοκόλησης</t>
  </si>
  <si>
    <t>Θάλαμοι - δοκιμαστήρια κλπ για τις ανάγκες των Εργαστηρίων</t>
  </si>
  <si>
    <t>Προμήθεια Ηχομόνωσης (future lamb Κυδάδειο) Υλικών για επισκευή στέγης Κυδάδειο</t>
  </si>
  <si>
    <t>Συναγερμός στο Κτήριο επι της Λ. Δημοκρατίας</t>
  </si>
  <si>
    <t>0851</t>
  </si>
  <si>
    <t>Έξοδα δημοσίευσης αγοράς οικοπέδου για ανέργεση φοιτητικών κατοικιών</t>
  </si>
  <si>
    <t>0863</t>
  </si>
  <si>
    <t>Οικοδομικές εργασίες</t>
  </si>
  <si>
    <t>Συντήρηση φωτοτυπικών μηχανημάτων</t>
  </si>
  <si>
    <t>1261</t>
  </si>
  <si>
    <t>Γραφική ύλη</t>
  </si>
  <si>
    <t>1281</t>
  </si>
  <si>
    <t>Τόνερ εκτυπωτών, αναλώσιμα φωτοτυπικών &amp; ΗΥ</t>
  </si>
  <si>
    <t>1292</t>
  </si>
  <si>
    <t>Προμήθεια λαμπτήρων</t>
  </si>
  <si>
    <t>1381</t>
  </si>
  <si>
    <t xml:space="preserve">Υλικά καθαριότητας τα οποία δεν καλύπτονται από την εταιρεία </t>
  </si>
  <si>
    <t>1413</t>
  </si>
  <si>
    <t>Οικοδομικά υλικά</t>
  </si>
  <si>
    <t>1429</t>
  </si>
  <si>
    <t xml:space="preserve">Ηλεκτρολογικά υλικά, Υδραυλικά υλικά και ανταλλακτικά για βλάβες </t>
  </si>
  <si>
    <t>1439</t>
  </si>
  <si>
    <t>Μπαταρίες, υλικά αναβάθμισης/συντήρησης ΗΥ</t>
  </si>
  <si>
    <t>1731</t>
  </si>
  <si>
    <t>Προμήθεια φωτοτυπικού χαρτιού</t>
  </si>
  <si>
    <t>1841</t>
  </si>
  <si>
    <t>Προμήθεια εργαλείων μικρής αξίας</t>
  </si>
  <si>
    <t>1899</t>
  </si>
  <si>
    <t>Κλειδιά, πόμολα, διάφορες προμήθειες</t>
  </si>
  <si>
    <t>7123</t>
  </si>
  <si>
    <t>ΗΥ, οθόνες, λάπτοπ, πολυμηχανήματα, εκτυπωτές</t>
  </si>
  <si>
    <t xml:space="preserve">ΕΚΠΑΙΔΕΥΤΙΚΗ ΕΚΔΡΟΜΗ ΦΟΙΤΗΤΩΝ </t>
  </si>
  <si>
    <t>ΝΟΣΗΛΕΙΑ ΦΟΙΤΗΤΩΝ</t>
  </si>
  <si>
    <t>ΕΞΟΔΑ ΚΙΝΗΣΗΣ ΕΣΩΤΕΡΙΚΟΥ (ΜΕΤΑΚΙΝΗΣΕΙΣ ΚΟΣΜΗΤΟΡΑ ΚΑΙ ΣΥΜΜΕΤΟΧΗ ΣΕ ΣΥΝΕΔΡΙΑ)</t>
  </si>
  <si>
    <t>ΕΞΟΔΑ ΔΙΑΝΥΚΤΕΡΕΥΣΗΣ ΕΣΩΤΕΡΙΚΟΥ (ΚΟΣΜΗΤΟΡΑΣ-ΣΥΜΜΕΤΟΧΗ ΣΕ ΣΥΝΕΔΡΙΑ)</t>
  </si>
  <si>
    <t>ΗΜΕΡΗΣΙΑ ΑΠΟΖΗΜΙΩΣΗ ΓΙΑ ΜΕΤΑΚΙΝΗΣΕΙΣ ΕΣΩΤΕΡΙΚΟΥ</t>
  </si>
  <si>
    <t>ΗΜΕΡΗΣΙΑ ΑΠΟΖΗΜΙΩΣΗ ΓΙΑ ΜΕΤΑΚΙΝΗΣΕΙΣ ΕΞΩΤΕΡΙΚΟΥ</t>
  </si>
  <si>
    <t>ΕΞΟΔΑ ΚΙΝΗΣΗΣ ΕΞΩΤΕΡΙΚΟΥ  (ΣΥΜΜΕΤΟΧΗ ΣΕ ΣΥΝΕΔΡΙΑ)</t>
  </si>
  <si>
    <t>ΕΞΟΔΑ ΔΙΑΝΥΚΤΕΡΕΥΣΗΣ ΕΞΩΤΕΡΙΚΟΥ (ΣΥΜΜΕΤΟΧΗ ΣΕ ΣΥΝΕΔΡΙΑ)</t>
  </si>
  <si>
    <r>
      <t xml:space="preserve">ΕΞΟΔΑ ΜΕΤΑΚΙΝΗΣΗΣ ΠΡΟΣΩΠΩΝ ΠΟΥ ΔΕΝ ΕΧΟΥΝ ΥΠΑΛΛΗΛΙΚΗ ΙΔΙΟΤΗΤΑ </t>
    </r>
    <r>
      <rPr>
        <b/>
        <sz val="9"/>
        <color theme="1"/>
        <rFont val="Calibri"/>
        <family val="2"/>
        <charset val="161"/>
        <scheme val="minor"/>
      </rPr>
      <t xml:space="preserve">(Πρόσκληση διακεκριμένων ομιλητών σε εκδήλωσεις του τμήματος)  </t>
    </r>
  </si>
  <si>
    <t>0824A</t>
  </si>
  <si>
    <t>ΜΕΤΑΦΟΡΕΣ ΔΙΑΦΟΡΕΣ ΑΝΑΜΕΣΑ ΣΤΑ ΚΤΗΡΙΑ ΤΗΣ ΤΜΗΜΑΤΟΣ</t>
  </si>
  <si>
    <t>ΔΗΜΟΣΙΕΥΣΕΙΣ(Δημοσιεύσεις διαγωνισμόυ μίσθωσης αποθήκης)</t>
  </si>
  <si>
    <r>
      <t>ΣΥΝΤΗΡΗΣΗ ΚΑΙ ΕΠΙΣΚΕΥΗ ΜΟΝΙΜΩΝ ΕΓΚΑΤΑΣΤΑΣΕΩΝ (</t>
    </r>
    <r>
      <rPr>
        <b/>
        <sz val="9"/>
        <color theme="1"/>
        <rFont val="Calibri"/>
        <family val="2"/>
        <charset val="161"/>
        <scheme val="minor"/>
      </rPr>
      <t>επισκευαστικές εργασίες στην υδραυλική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9"/>
        <color theme="1"/>
        <rFont val="Calibri"/>
        <family val="2"/>
        <charset val="161"/>
        <scheme val="minor"/>
      </rPr>
      <t>εγκατάσταση κτηρίων)</t>
    </r>
  </si>
  <si>
    <t>ΣΥΝΤΗΡΗΣΗ ΚΑΙ ΕΠΙΣΚΕΥΗ ΛΟΙΠΟΥ ΕΞΟΠΛΙΣΜΟΥ (Κλιματιστικά Μηχανήματα)</t>
  </si>
  <si>
    <t>ΛΟΙΠΕΣ ΔΑΠΑΝΕΣ (ΣΥΝΤΗΡΗΣΗ ΦΙΛΤΡΩΝ ΠΟΣΙΜΟΥ ΝΕΡΟΥ,ΚΑΘΑΡΙΣΤΗΡΙΟ…)</t>
  </si>
  <si>
    <t>ΠΡΟΜΗΘΕΙΑ ΓΡΑΦΙΚΗΣ ΥΛΗΣ ΚΑΙ ΕΙΔΗ ΓΡΑΦΕΙΟΥ</t>
  </si>
  <si>
    <t>ΗΛΕΚΤΡΟΛΟΓΙΚΟ ΥΛΙΚΟ-ΑΝΤΙΚΑΤΑΣΤΑΣΗ ΛΑΜΠΤΗΡΩΝ</t>
  </si>
  <si>
    <r>
      <t>ΠΡΟΜΗΘΕΙΑ ΕΙΔΩΝ ΣΥΝΤΗΡΗΣΗΣ ΚΤΗΡΙΩΝ (</t>
    </r>
    <r>
      <rPr>
        <b/>
        <sz val="9"/>
        <color theme="1"/>
        <rFont val="Calibri"/>
        <family val="2"/>
        <charset val="161"/>
        <scheme val="minor"/>
      </rPr>
      <t>οικοδομικά υλικά, υλικά ελαιοχρωματισμού ,στεγάνωσης</t>
    </r>
    <r>
      <rPr>
        <b/>
        <sz val="11"/>
        <color theme="1"/>
        <rFont val="Calibri"/>
        <family val="2"/>
        <charset val="161"/>
        <scheme val="minor"/>
      </rPr>
      <t>)</t>
    </r>
  </si>
  <si>
    <r>
      <t xml:space="preserve">ΠΡΟΜΗΘΕΙΑ ΕΙΔΩΝ ΣΥΝΤΗΡΗΣΗΣ ΛΟΙΠΟΥ ΕΞΟΠΛΙΣΜΟΥ </t>
    </r>
    <r>
      <rPr>
        <b/>
        <sz val="9"/>
        <color theme="1"/>
        <rFont val="Calibri"/>
        <family val="2"/>
        <charset val="161"/>
        <scheme val="minor"/>
      </rPr>
      <t>(ανταλλακτικά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9"/>
        <color theme="1"/>
        <rFont val="Calibri"/>
        <family val="2"/>
        <charset val="161"/>
        <scheme val="minor"/>
      </rPr>
      <t>διάφορα ,ανελκυστήρας,κλιματιστικά μηχανήματα…)</t>
    </r>
  </si>
  <si>
    <t>ΠΡΟΜΗΘΕΙΑ ΦΩΤΟΤΥΠΙΚΟΥ ΥΛΙΚΟΥ</t>
  </si>
  <si>
    <t>ΔΙΑΦΟΡΕΣ ΠΡΟΜΗΘΕΙΕΣ</t>
  </si>
  <si>
    <r>
      <t>ΔΑΠΑΝΕΣ ΓΙΑ ΕΚΠΑΙΔΕΥΣΗ ΦΟΙΤΗΤΩΝ</t>
    </r>
    <r>
      <rPr>
        <b/>
        <sz val="9"/>
        <color theme="1"/>
        <rFont val="Calibri"/>
        <family val="2"/>
        <charset val="161"/>
        <scheme val="minor"/>
      </rPr>
      <t>(αναλώσιμα υλικά για τα 5 εργαστήρια του τμήματος)</t>
    </r>
  </si>
  <si>
    <t>εφαρμογή ΠΔ 54</t>
  </si>
  <si>
    <t>Ειφορές Φοιτητών</t>
  </si>
  <si>
    <t>Καθαρισμός χωρου</t>
  </si>
  <si>
    <t>καταχώρηση σε internet (4000), 
Λοιπές δαπάνες (5000), 
δώρα Πρύτανη (3000)</t>
  </si>
  <si>
    <t>ΑΠΟΚΑΤΑΣΤΑΣΗ</t>
  </si>
  <si>
    <t xml:space="preserve"> Aπόφαση Σύγκλητου  διακοπής καταβολής συνδρομής </t>
  </si>
  <si>
    <t xml:space="preserve">Επιπλα αίθουσας τηλεδιάσκεψης &amp; αίθουσας διδασκαλίας </t>
  </si>
  <si>
    <t>ΤΗΒΕΝΟΙ</t>
  </si>
  <si>
    <t>βιβλιοθηκη</t>
  </si>
  <si>
    <t>ενοίκια ΒΟΜ Μυτιληνης</t>
  </si>
  <si>
    <t>ΒΟΜ</t>
  </si>
  <si>
    <t>ΕΛΚΕ 2023</t>
  </si>
  <si>
    <t>Επιχ/ση Ασφαλείας 2023</t>
  </si>
  <si>
    <t>Εκτακτη χρημ/ση 2023</t>
  </si>
  <si>
    <t>3524 από προσόδους αύξηση εκτίμησης</t>
  </si>
  <si>
    <t>0824</t>
  </si>
  <si>
    <t>Μεταφορές αγαθών (περιλαμβάνονται τα πλοηγικά και τέλη αεροδρομίου) &amp; φορτοεκφορτωτικά</t>
  </si>
  <si>
    <t>0843</t>
  </si>
  <si>
    <t>0891</t>
  </si>
  <si>
    <t>Εκτυπώσεις, εκδόσεις γενικά και βιβλιοδετήσεις (Αιολικά Νεά)</t>
  </si>
  <si>
    <t>Προμήθεια γραφικής ύλης</t>
  </si>
  <si>
    <t>Προμήθεια υλικών μηχανογραφικών και λοιπών συναφών εφαρμογών(μελάνια-τονερ)</t>
  </si>
  <si>
    <t>Λοιπές προμήθειες ειδών συντήρησης και επισκευής μηχανικού και λοιπού εξοπλισμού</t>
  </si>
  <si>
    <t>προμηθεια φωτογραφικού &amp; φωτοτυπικού υλικού   (Ετήσια δαπάνη για χαρτι φωτοτυπικού και μελάνια)</t>
  </si>
  <si>
    <t>Διάφορες προμήθειες που δεν κατανομάζονται ειδικά</t>
  </si>
  <si>
    <t>ΜΤΦ ΑΠΌ ΚΕΝΤΡΙΚΗ  10.500,00</t>
  </si>
  <si>
    <t>Έκτακτη χρηματοδότηση</t>
  </si>
  <si>
    <t>1</t>
  </si>
  <si>
    <t xml:space="preserve">Μεταφορές αντικειμενων λόγω εργασιών στο κτιριο της Βουλγαροκτόνου </t>
  </si>
  <si>
    <t xml:space="preserve"> 1)Επισκευές κ αντικαταστάσεις Υδρορρών στα μπαλκόνια για την πρόληψη της υγρασίας (1.000,00€), 2)Αντικατάσταση κεντρικής πόρτας κτιρίου &amp; ανεμοφράκτης και πόρτας υπογείου (6.500,00€) 3) Συντήρηση (ΓΥΑΛΙΣΜΑ/ΤΡΙΨΙΜΟ/ ΒΑΨΙΜΟ) &amp; Επισκευή  ξύλινων πατωμάτων, επισκευές σοβατεπί και επισκευή laminate (4.000,00€), 4) Εσωτερικό βάψιμο ορόφων (Ισόγειο (τμήμα) / σκάλα ανόδου &amp; 1ος όροφος) (2.500,00€), Ηλεκτρική εγκτατάσταση και αντικατάσταση των παλαιών λαμπτήρων με λαμπτήρες led(4.300)</t>
  </si>
  <si>
    <t>Αναγόμωση πυρσβεστήρων 350,00€,Συντηρηση συστηματος πυρανιχνευσης 350,00€</t>
  </si>
  <si>
    <t>Αντικατάσταση κλιματιστικών παλαιας τεχνολογίας με νεα β' φαση</t>
  </si>
  <si>
    <t>ΕΚΤΑΚΤΗ ΕΠΙΧ ΠΡΟΗΓ ΕΤΟΥΣ</t>
  </si>
  <si>
    <t>από ταμεικό 2023 ΕΘΝΙΚΟ-&gt;</t>
  </si>
  <si>
    <t>από ταμεικό 2023 ΕΣΠΑ-&gt;</t>
  </si>
  <si>
    <t>10000 (αύξηση προσόδων)</t>
  </si>
  <si>
    <t xml:space="preserve">Πινακίδες κτιρίων 30.000+ 95.575,15 απρόβλεπτα  </t>
  </si>
  <si>
    <t>Χρημ/ση Ασφάλειας 2023</t>
  </si>
  <si>
    <t>Έκτακτη χρημ/ση Δεκ 2023</t>
  </si>
  <si>
    <t>3η Τροποποίηση (ΤΠ)</t>
  </si>
  <si>
    <t>4η Τροποποίηση (ΤΠ)</t>
  </si>
  <si>
    <t>Αναδρομική Κρυπτογράφηση αρχείων στο ΣΗΔΕ</t>
  </si>
  <si>
    <t>Κατανομή απο 500.000 έκτακτης χρημ/σης</t>
  </si>
  <si>
    <t>Αναβάθμιση αδειών  Microsoft Office 365 A3  (250 άδειες)</t>
  </si>
  <si>
    <t>Προμήθεια Λογισμικού Password Manager και USB κλειδιά πρόσβασης για διαχειριστές ΤΠΕ(40 άδειες και 30 κλειδιά)</t>
  </si>
  <si>
    <t>Υπηρεσίες υποστήριξης λογισμικού XCP-ng (για αντικατάσταση VMware)</t>
  </si>
  <si>
    <t>Προμήθεια Wifi Access Points και network switches για νέα κτίρια ΣΚΕ</t>
  </si>
  <si>
    <t>Προμήθεια Wifi Access Points και network switches για ΦΚΜ</t>
  </si>
  <si>
    <t>Προμήθεια Wifi Access Points και network switches για κτίριο Ξενία</t>
  </si>
  <si>
    <t>O.T.S. Ηλεκτρονικά τιμολόγια</t>
  </si>
  <si>
    <t>ΔΗΜΟΣΙΕΥΣΕΙΣ ΔΙΑΓΩΝΙΣΜΩΝ (ΕΣΠΑ ΚΛΠ)</t>
  </si>
  <si>
    <t>Dexion  τεχνικής Υπηρεσίας 2000</t>
  </si>
  <si>
    <t>5000 επιπλα γραφείου</t>
  </si>
  <si>
    <t>0563Α</t>
  </si>
  <si>
    <t>Εισφορές σε λοιπούς ασφαλιστικούς οργανισμούς για μισθωτούς με σχέση εργασίας: α. ιδιωτικού δικαίου και β. δημοσίου δικαίου που έχουν διοριστεί από την 1.1.2011 και μετά (ΤΕΚΑ)</t>
  </si>
  <si>
    <t>Απόδοση στα Λοιπά Ασφαλιστικά Ταμεία των εισπράξεων που έγιναν για αυτά (ΤΕΚΑ)</t>
  </si>
  <si>
    <t>ΔΙΑΓΩΝΙΣΜΟΣ Η/Υ &amp; ΛΟΙΠΟΥ ΣΥΝΑΦΟΥΣ ΕΞΟΠΛΙΣΜΟΥ</t>
  </si>
  <si>
    <t>Προμήθεια τηλεπικοινωνιακού υλικού που δεν κατονομάζεται ειδικά.</t>
  </si>
  <si>
    <t>Προμήθεια ηλεκτρικών συσκευών και μηχανημάτων κλιματισμού γραφείων</t>
  </si>
  <si>
    <t>Δαπάνες επιμόρφωσης υπαλλήλων Ν.Π.Δ.Δ.</t>
  </si>
  <si>
    <t>Προμήθεια εργαλείων μικρής διάρκειας και αξίας</t>
  </si>
  <si>
    <t>Κατανομή απο 500.000 έκτακτης χρημ/σης_ Βασιλάκη Ρόδος για τα καταπατημενα οικόπεδα.</t>
  </si>
  <si>
    <t>Προμήθεια ειδών συντήρησης και επισκευής λοιπών μονίμων εγκαταστάσεων_Ανταλλακτικά Αντλιών</t>
  </si>
  <si>
    <t>Κατανομή απο 500.000 έκτακτης χρημ/σης_ Τόκοι Ζωγράφου &amp; δικαστ.  Έξοδα</t>
  </si>
  <si>
    <t>Κατανομή απο 500.000 έκτακτης χρημ/σης_ Έξοδα νοσηλείας φοιτητών στο εξωτερικό</t>
  </si>
  <si>
    <t>Κατανομή απο 555.248,40 αυξημένης χρημ/σης 2024</t>
  </si>
  <si>
    <t>Κατανομή απο 555.248,40 αυξημένης χρημ/σης 2024_ Επιμόρφωση Υπαλλήλων</t>
  </si>
  <si>
    <t>Κατανομή απο 555.248,40 αυξημένης χρημ/σης 2024_ 18 δωμάτια Μυτιλήνης</t>
  </si>
  <si>
    <t>Κατανομή απο 555.248,40 αυξημένης χρημ/σης 2024_Επισκευές Βουλγαροκτόνου</t>
  </si>
  <si>
    <t>Κατανομή απο 555.248,40 αυξημένης χρημ/σης 2024_ Μνήμες &amp; κάρτες γραφικών Σάμου</t>
  </si>
  <si>
    <t xml:space="preserve">Κατανομή απο 555.248,40 αυξημένης χρημ/σης 2024_Dexion  Τεχνικής Υπηρεσίας </t>
  </si>
  <si>
    <t>Κατανομή απο 555.248,40 αυξημένης χρημ/σης 2024 _11 ΣΕΤ ΓΡΑΦΕΙΟΥ ΧΙΟΣ_3 ΚΑΡΕΚΛΕΣ ΤΠΚΔ_30 ΚΑΡΕΚΛΕΣ ΜΠΑΛΚΟΝΙΟΥ Φ.Κ. ΜΥΤΙΛΗΝΗΣ</t>
  </si>
  <si>
    <t>Κατανομή απο 555.248,40 αυξημένης χρημ/σης 2024 Κλιματιστικό Σάμου_ΜΟΔΙΠ_Ηλεκτρική σκούπα Ρόδος</t>
  </si>
  <si>
    <t>Κατανομή απο 555.248,40 αυξημένης χρημ/σης 2024_ Ηλεκτρικός πίνακας Λήμνου</t>
  </si>
  <si>
    <t>68.848,40 από αυξημένη χρημ/ση 555.248,40 και 39.149,81 από διαφορά πρόβλ. ΕΛΚΕ 80.000 με απόφ. 119.149,81</t>
  </si>
  <si>
    <t>ΜΤΦ ΣΕ 0817Α</t>
  </si>
  <si>
    <t>Μίσθωση Μισθώματα μηχανικού και λοιπού εξοπλισμού.</t>
  </si>
  <si>
    <t>ΜΤΦ ΑΠΌ 0887Α</t>
  </si>
  <si>
    <r>
      <rPr>
        <b/>
        <sz val="10"/>
        <rFont val="Arial"/>
        <family val="2"/>
        <charset val="161"/>
      </rPr>
      <t>Black Sea 700€</t>
    </r>
    <r>
      <rPr>
        <sz val="10"/>
        <rFont val="Arial"/>
        <family val="2"/>
        <charset val="161"/>
      </rPr>
      <t xml:space="preserve">
</t>
    </r>
    <r>
      <rPr>
        <b/>
        <sz val="10"/>
        <rFont val="Arial"/>
        <family val="2"/>
        <charset val="161"/>
      </rPr>
      <t xml:space="preserve">EUF 1.750€
EUA 4.300€
</t>
    </r>
    <r>
      <rPr>
        <strike/>
        <sz val="10"/>
        <rFont val="Arial"/>
        <family val="2"/>
        <charset val="161"/>
      </rPr>
      <t xml:space="preserve">SAR 1.150€
ASECU 350€
CERN-HEPTech 1.750€
</t>
    </r>
    <r>
      <rPr>
        <b/>
        <sz val="10"/>
        <rFont val="Arial"/>
        <family val="2"/>
        <charset val="161"/>
      </rPr>
      <t>EIT Digital 32.500€
6G 4.000€</t>
    </r>
  </si>
  <si>
    <t xml:space="preserve">80000 Αρχικος +80361,85(ΕΛΚΕ 2022)+39.149,81 ΔΙΑΦΟΡΆ 2023 </t>
  </si>
  <si>
    <t>3349/5249</t>
  </si>
  <si>
    <t>5η Τροποποίηση (ΤΠ)</t>
  </si>
  <si>
    <t>Πάγια δαπάνη μίσθωσης 3 κτιρίων από 01.10 - 31.12.24</t>
  </si>
  <si>
    <t>Μεταφορές Φοιτητών</t>
  </si>
  <si>
    <t>ΔΕΥΑΛ -Πάγια Ετήσια δαπάνη της μονάδας</t>
  </si>
  <si>
    <t>Ύδρευση</t>
  </si>
  <si>
    <t>Αυξημένοι λ/σμοί νερού</t>
  </si>
  <si>
    <t xml:space="preserve">Υπηρεσίες με υλικά , μετατροπών και επισκευών του χώρου  Υγρό εργαστήριο  του  Τ.Ω.Θ.Β.Ε  </t>
  </si>
  <si>
    <t>Ηλεκτρολογικές &amp; υδραυλικές εργασίες στα κτίρια του λόφου.</t>
  </si>
  <si>
    <t>Ηλεκτρολογικές &amp; υδραυλικές εργασίες</t>
  </si>
  <si>
    <t>Υπηρεσίες  αποκατάστασης υδραυλικών προβλημάτων στα κτήρια του λόφου</t>
  </si>
  <si>
    <t>Διάφορες δαπάνες</t>
  </si>
  <si>
    <t xml:space="preserve">Υλικά για Οικοδομικές Εργασίες </t>
  </si>
  <si>
    <t>Υλικά για ηλεκτρολογικές &amp; υδραυλικές εργασίες</t>
  </si>
  <si>
    <t>Υλικά αποκατάστασης υδραυλικών προβλημάτων στα κτήρια του λόφου</t>
  </si>
  <si>
    <t>Προμήθεια υλικών συντήρησης εξοπλισμού</t>
  </si>
  <si>
    <t xml:space="preserve">5η τροποποίηση </t>
  </si>
  <si>
    <t>0419</t>
  </si>
  <si>
    <t>Αμοιβή μηχανικού για τις διαδικασίες διερεύνισης τοποιθέτησης λυόμενου</t>
  </si>
  <si>
    <t>Στεφανια - Σκίαστρο και Μπαταρίες για τα μικρόφωνα  της αίθουσας διδασκαλίας</t>
  </si>
  <si>
    <t>Μεταφορά για εκκένωση αποθηκευτικόυ χώρου και την μετατροπή του σε Εργαστήριο</t>
  </si>
  <si>
    <t>7111</t>
  </si>
  <si>
    <t>Ραφια dexion για Αποθήκη επι του κτηρίου Λ. Δημοκρατίας</t>
  </si>
  <si>
    <t xml:space="preserve"> Τροποποίηση μελέτης πυρασφάλειας</t>
  </si>
  <si>
    <t>Προμήθεια καφετιέρας για το εργαστήριο χημείας</t>
  </si>
  <si>
    <t>Πάγκοι για το νέο εργαστήριο (νυν αποθηκευτικός χώρος) στι κτήριο Λ. Δημοκρατίας</t>
  </si>
  <si>
    <t>Καμερες στα εργαστήρια, αντικατάσταση καλωδίων στο Γαροφαλλίδειο, Αντικατάσταση πίνακα συναγερμου</t>
  </si>
  <si>
    <t>Υδραυλικές εργασίες (αλλαγή κωδικού, μεταφορά από 0863)</t>
  </si>
  <si>
    <t xml:space="preserve">λόγω παραίτησης </t>
  </si>
  <si>
    <t>συντήρηση κλιματιστικών λόγω βλάβης (2500 €)</t>
  </si>
  <si>
    <t xml:space="preserve">προμήθεια 2 πιεσομέτρων </t>
  </si>
  <si>
    <t xml:space="preserve">προμήθεια μοκέτας (2300 €)  </t>
  </si>
  <si>
    <r>
      <rPr>
        <b/>
        <sz val="8"/>
        <color rgb="FF000000"/>
        <rFont val="Arial"/>
        <family val="2"/>
        <charset val="161"/>
      </rPr>
      <t>Τελικό διαμορφωμένο ποσό 5ης τροποποποίησης</t>
    </r>
    <r>
      <rPr>
        <b/>
        <sz val="10"/>
        <color indexed="8"/>
        <rFont val="Arial"/>
        <family val="2"/>
        <charset val="161"/>
      </rPr>
      <t xml:space="preserve"> </t>
    </r>
  </si>
  <si>
    <t xml:space="preserve">ΕΚΤΥΠΩΣΕΙΣ -ΒΙΒΛΙΟΔΕΤΗΣΕΙΣ </t>
  </si>
  <si>
    <t>ΠΡΟΜΗΘΕΙΑ ΜΕΛΑΝΙΑ TONER</t>
  </si>
  <si>
    <t>ΠΡΟΜΗΘΕΙΑ ΓΙΑ ΑΝΤΙΚΑΤΑΣΤΑΣΗ  ΚΑΤΕΣΤΡΑΜΕΝΩΝ ΘΡΑΝΙΩΝ ΚΑΙ ΚΑΘΙΣΜΑΤΩΝ ΑΠΌ ΑΙΘΟΥΣΕΣ ΔΙΔΑΣΚΑΛΙΑΣ</t>
  </si>
  <si>
    <t>Αμοιβή γιά εργασία κατά τις εξαιρέσιμες ημέρες &amp; νυκτερινές ώρες.</t>
  </si>
  <si>
    <t>Ανάκτηση στοιχείων μισθοδοσίας 2002-2011</t>
  </si>
  <si>
    <t>(10*600) * 3 ΔΩΜΑΤΙΑ ΦΟΙΤΗΤΩΝ</t>
  </si>
  <si>
    <t>ΒΙΝΤΕΟ 40 ΧΡΟΝΙΑ</t>
  </si>
  <si>
    <t>ΤΕΛΗ</t>
  </si>
  <si>
    <t>ΝΟΜΙΚΑ ΒΙΒΛΙΑ</t>
  </si>
  <si>
    <t>Μείωση δαπανών αναλωσίμων (toner)</t>
  </si>
  <si>
    <t>7498,75 ΤΩΝ ΚΕΝΤΡΙΚΩΝ ΔΑΠΑΝΩΝ + 38000 ΓΙΑ ΝΑ ΚΛΕΙΣΕΙ Η ΕΣΩΤΕΡΙΚΗ ΤΡΟΠ Της ΒΟΜ ΜΥΤΙΛΗΝΗΣ (</t>
  </si>
  <si>
    <t>Σύνολο ΚΑΕ</t>
  </si>
  <si>
    <t>1719</t>
  </si>
  <si>
    <t>Προμήθεια υλικών εκτυπώσεων και βιβλιοδετήσεων</t>
  </si>
  <si>
    <t>7112</t>
  </si>
  <si>
    <t>Προμήθεια ηλεκτρικών συσκευών και μηχανημάτων κλιματιστικών γραφείου</t>
  </si>
  <si>
    <r>
      <rPr>
        <b/>
        <i/>
        <sz val="11"/>
        <color theme="1"/>
        <rFont val="Calibri"/>
        <family val="2"/>
        <charset val="161"/>
        <scheme val="minor"/>
      </rPr>
      <t xml:space="preserve">* </t>
    </r>
    <r>
      <rPr>
        <i/>
        <sz val="11"/>
        <color theme="1"/>
        <rFont val="Calibri"/>
        <family val="2"/>
        <charset val="161"/>
        <scheme val="minor"/>
      </rPr>
      <t>Σύμφωνα με τις οδηγίες το σύνολο των εξόδων πρέπει να παρουσιάζει πλεόνασμα 1% με σταθερές τις δαπάνες σίτισης και μισθοδοσίας Εντεταλμένων &amp; στεγαστικό  &amp; δικαστικές αποφάσεις άρα το ποσό πλεονάσματος που αναλογεί στις ανωτέρω δαπάνες είναι  :</t>
    </r>
    <r>
      <rPr>
        <b/>
        <i/>
        <sz val="11"/>
        <color theme="1"/>
        <rFont val="Calibri"/>
        <family val="2"/>
        <charset val="161"/>
        <scheme val="minor"/>
      </rPr>
      <t xml:space="preserve"> 44.931,50€</t>
    </r>
    <r>
      <rPr>
        <i/>
        <sz val="11"/>
        <color theme="1"/>
        <rFont val="Calibri"/>
        <family val="2"/>
        <charset val="161"/>
        <scheme val="minor"/>
      </rPr>
      <t>=(1.470.150+198.000 + 2.800.000+25.000)*1% και</t>
    </r>
    <r>
      <rPr>
        <b/>
        <i/>
        <sz val="11"/>
        <color theme="1"/>
        <rFont val="Calibri"/>
        <family val="2"/>
        <charset val="161"/>
        <scheme val="minor"/>
      </rPr>
      <t xml:space="preserve">  </t>
    </r>
    <r>
      <rPr>
        <i/>
        <sz val="11"/>
        <color theme="1"/>
        <rFont val="Calibri"/>
        <family val="2"/>
        <charset val="161"/>
        <scheme val="minor"/>
      </rPr>
      <t>μειώνει τα έξοδα λειτουργικών.</t>
    </r>
  </si>
  <si>
    <t>Επιστρέφουμε στον υπολογισμό 5552,48 που είναι το 1% της αύξησης χρημ/σης των λειτουργικών και 1195,12 που είναι το 1% της αυξησης του ΕΛΚΕ από το ποσό του αρχικού Π/Υ και 10 που είναι το 1% της αυξησης 1000 των κρατησεων και 30 που είναι το 1% της αύξησης 3000 του κοινού κεφαλαίου.</t>
  </si>
  <si>
    <t>SAMOS 6/9: Λόγω έκτακτης ανάγκης, για να καλυφθεί δαπάνη μετακίνησης μέλους ΔΕΠ,  θα πάρουμε το ποσό των 500€ από τον ΚΑΕ 0731Α και το ποσό των 500€ από τον ΚΑΕ 0741Α   των Κεντρικών δαπανών  και θα μπορέσετε να τα ανακτήσετε με την έγκριση της τροποποίησης του προϋπολογισμού.</t>
  </si>
  <si>
    <t>SAMOS 6/9: Λόγω έκτακτης ανάγκης, για να καλυφθεί δαπάνη μετακίνησης μέλους ΔΕΠ,  θα πάρουμε το ποσό των 500€ από τον ΚΑΕ 0732Α και το ποσό των 500€ από τον ΚΑΕ 0741Α   των Κεντρικών δαπανών  και θα μπορέσετε να τα ανακτήσετε με την έγκριση της τροποποίησης του προϋπολογισμού.</t>
  </si>
  <si>
    <t>Συνδρομή Βιβλιοθήκης Arcgis</t>
  </si>
  <si>
    <t>ΣΥΝΟΛΑ</t>
  </si>
  <si>
    <t>3349Α</t>
  </si>
  <si>
    <t>Κατανομή απο 555.248,40 αυξημένης χρημ/σης 2024 Τηλεφωνικες συσκευες Χίου</t>
  </si>
  <si>
    <t>6η Τροποποίηση (ΤΠ)</t>
  </si>
  <si>
    <t xml:space="preserve">Προμήθεια 2 πλυντηρίων και 2 στεγνωτηρίων για ΦΚΜ </t>
  </si>
  <si>
    <t>Ποσό προς διάθεση σε άλλη ΒΟΜ:</t>
  </si>
  <si>
    <t>Μίσθωση εστιατορίου από Απρίλιο 2024 (αναπορρόφητο ποσό)</t>
  </si>
  <si>
    <t>Αναπορρόφητο Ποσό</t>
  </si>
  <si>
    <t>Συντήρηση και επισκευή ράμπας για ΑΜΕΑ -Συντήρηση γραφείου ΕΙΔΙΠ</t>
  </si>
  <si>
    <t xml:space="preserve"> </t>
  </si>
  <si>
    <t xml:space="preserve">Συντήρηση αντλιών - αγορά Ups </t>
  </si>
  <si>
    <t>Καρέκλες Γραφείου-Βιβλιοθήκες για νέα μέλη ΔΕΠ  ΤΟΔΙΤ</t>
  </si>
  <si>
    <t xml:space="preserve">6η τροποποίηση </t>
  </si>
  <si>
    <t>KAE</t>
  </si>
  <si>
    <t>Προμηθεια Αυτόκαυστου για τις ανάγκες των Εργαστηρίων</t>
  </si>
  <si>
    <t>Ηλεκρολογική εγκατάσταση πριζών διακοπτών στα Εργαστήρια</t>
  </si>
  <si>
    <t>879</t>
  </si>
  <si>
    <t>828</t>
  </si>
  <si>
    <t>7127</t>
  </si>
  <si>
    <t xml:space="preserve">6η </t>
  </si>
  <si>
    <t xml:space="preserve">ΣΥΝΟΛΟ 2Ης ΤΡΟΠΟΠΟΙΗΣΗΣ </t>
  </si>
  <si>
    <t>6η Τροποποίηση</t>
  </si>
  <si>
    <t xml:space="preserve">Προμήθεια μηχανημάτων εκτός από μηχανές γραφείων </t>
  </si>
  <si>
    <t xml:space="preserve">Τελικη ΑΠΟΡΡΟΦΗΣΗ 2024 </t>
  </si>
  <si>
    <t xml:space="preserve">Διαγωνισμός τονερ ΣΥΡΟΣ _ανάγκες Αθήνας </t>
  </si>
  <si>
    <t>4η Τροποποίηση</t>
  </si>
  <si>
    <t xml:space="preserve">5η Τροποποίηση </t>
  </si>
  <si>
    <t xml:space="preserve">6η Τροποποίηση </t>
  </si>
  <si>
    <t>UPS Υπολογιστικού Κέντρου Μυτιλήνης</t>
  </si>
  <si>
    <t>Τα πήρε η ΒΟΜ Μυτιλήνης</t>
  </si>
  <si>
    <t>Προμήθεια ιματισμού λοιπών περιπτώσεων (τήβεννοι)</t>
  </si>
  <si>
    <t xml:space="preserve">ΠΛΗΡΟΦΟΡΙΚΗ 50000+ 362093,10 Μεταφορά Επιχορήγησης Ασφάλειας από 2023 </t>
  </si>
  <si>
    <t xml:space="preserve">Λογισμικό πρακτικών </t>
  </si>
  <si>
    <t>ΕΛΚΕ</t>
  </si>
  <si>
    <t>Ειχε δανειστεί η Λογιοτάτου από Παπαχίου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</si>
</sst>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  <numFmt numFmtId="167" formatCode="#,##0.00\ &quot;€&quot;"/>
    <numFmt numFmtId="168" formatCode="#,##0\ _€"/>
    <numFmt numFmtId="169" formatCode="#,##0\ &quot;€&quot;"/>
  </numFmts>
  <fonts count="224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  <font>
      <b/>
      <i/>
      <sz val="7"/>
      <color indexed="8"/>
      <name val="Arial"/>
      <family val="2"/>
      <charset val="161"/>
    </font>
    <font>
      <i/>
      <sz val="9"/>
      <color indexed="8"/>
      <name val="Arial"/>
      <family val="2"/>
      <charset val="161"/>
    </font>
    <font>
      <i/>
      <sz val="10"/>
      <name val="Arial"/>
      <family val="2"/>
      <charset val="161"/>
    </font>
    <font>
      <i/>
      <sz val="8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i/>
      <sz val="8"/>
      <color theme="1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i/>
      <sz val="8"/>
      <color indexed="8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7"/>
      <name val="Arial"/>
      <family val="2"/>
      <charset val="161"/>
    </font>
    <font>
      <b/>
      <i/>
      <sz val="10"/>
      <name val="Arial"/>
      <family val="2"/>
      <charset val="161"/>
    </font>
    <font>
      <sz val="8"/>
      <name val="Arial"/>
      <family val="2"/>
      <charset val="161"/>
    </font>
    <font>
      <i/>
      <sz val="8"/>
      <name val="Arial"/>
      <family val="2"/>
      <charset val="161"/>
    </font>
    <font>
      <sz val="10"/>
      <name val="MS Sans Serif"/>
      <charset val="161"/>
    </font>
    <font>
      <b/>
      <sz val="11"/>
      <color theme="1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sz val="10"/>
      <name val="Verdana"/>
      <family val="2"/>
      <charset val="161"/>
    </font>
    <font>
      <b/>
      <sz val="12"/>
      <color theme="9" tint="-0.249977111117893"/>
      <name val="Arial"/>
      <family val="2"/>
      <charset val="161"/>
    </font>
    <font>
      <sz val="12"/>
      <color theme="9" tint="-0.249977111117893"/>
      <name val="Arial"/>
      <family val="2"/>
      <charset val="161"/>
    </font>
    <font>
      <sz val="12"/>
      <name val="Arial"/>
      <family val="2"/>
      <charset val="161"/>
    </font>
    <font>
      <sz val="12"/>
      <color indexed="30"/>
      <name val="Arial"/>
      <family val="2"/>
      <charset val="161"/>
    </font>
    <font>
      <sz val="12"/>
      <color rgb="FF00B050"/>
      <name val="Arial"/>
      <family val="2"/>
      <charset val="161"/>
    </font>
    <font>
      <sz val="12"/>
      <color indexed="8"/>
      <name val="Arial"/>
      <family val="2"/>
      <charset val="161"/>
    </font>
    <font>
      <b/>
      <sz val="10"/>
      <color theme="9" tint="-0.249977111117893"/>
      <name val="Arial"/>
      <family val="2"/>
      <charset val="161"/>
    </font>
    <font>
      <b/>
      <sz val="10"/>
      <color theme="9" tint="-0.249977111117893"/>
      <name val="MS Sans Serif"/>
      <family val="2"/>
      <charset val="161"/>
    </font>
    <font>
      <b/>
      <sz val="10"/>
      <color rgb="FF0070C0"/>
      <name val="Arial"/>
      <family val="2"/>
      <charset val="161"/>
    </font>
    <font>
      <sz val="11"/>
      <name val="Arial"/>
      <family val="2"/>
      <charset val="161"/>
    </font>
    <font>
      <sz val="12"/>
      <name val="Tahoma"/>
      <family val="2"/>
      <charset val="161"/>
    </font>
    <font>
      <sz val="10"/>
      <color rgb="FFFF0000"/>
      <name val="MS Sans Serif"/>
      <charset val="161"/>
    </font>
    <font>
      <sz val="12"/>
      <color theme="1"/>
      <name val="Calibri"/>
      <family val="2"/>
      <charset val="161"/>
      <scheme val="minor"/>
    </font>
    <font>
      <sz val="14"/>
      <name val="Calibri "/>
      <charset val="161"/>
    </font>
    <font>
      <sz val="14"/>
      <color theme="1"/>
      <name val="Calibri "/>
      <charset val="161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u/>
      <sz val="12"/>
      <name val="Tahoma"/>
      <family val="2"/>
      <charset val="161"/>
    </font>
    <font>
      <b/>
      <u/>
      <sz val="12"/>
      <name val="Tahoma"/>
      <family val="2"/>
      <charset val="161"/>
    </font>
    <font>
      <b/>
      <sz val="12"/>
      <name val="Tahoma"/>
      <family val="2"/>
      <charset val="161"/>
    </font>
    <font>
      <b/>
      <sz val="11"/>
      <name val="Calibri"/>
      <family val="2"/>
      <charset val="161"/>
    </font>
    <font>
      <b/>
      <sz val="10"/>
      <color indexed="8"/>
      <name val="MS Sans Serif"/>
      <charset val="161"/>
    </font>
    <font>
      <sz val="6"/>
      <color rgb="FFFF0000"/>
      <name val="Arial Greek"/>
      <charset val="161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"/>
      <color indexed="8"/>
      <name val="MS Sans Serif"/>
      <charset val="161"/>
    </font>
    <font>
      <sz val="10"/>
      <color rgb="FF0070C0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00B050"/>
      <name val="Arial"/>
      <family val="2"/>
      <charset val="161"/>
    </font>
    <font>
      <sz val="12"/>
      <color indexed="8"/>
      <name val="MS Sans Serif"/>
      <charset val="161"/>
    </font>
    <font>
      <b/>
      <sz val="12"/>
      <color theme="1"/>
      <name val="Calibri"/>
      <family val="2"/>
      <charset val="161"/>
      <scheme val="minor"/>
    </font>
    <font>
      <b/>
      <i/>
      <sz val="7"/>
      <color theme="1"/>
      <name val="Arial"/>
      <family val="2"/>
      <charset val="161"/>
    </font>
    <font>
      <i/>
      <sz val="10"/>
      <color rgb="FFFF0000"/>
      <name val="Arial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9"/>
      <color indexed="8"/>
      <name val="Arial Greek"/>
      <charset val="161"/>
    </font>
    <font>
      <b/>
      <i/>
      <u/>
      <sz val="9"/>
      <color indexed="8"/>
      <name val="Arial"/>
      <family val="2"/>
      <charset val="161"/>
    </font>
    <font>
      <b/>
      <sz val="12"/>
      <name val="Arial"/>
      <family val="2"/>
      <charset val="161"/>
    </font>
    <font>
      <b/>
      <sz val="10.1"/>
      <color theme="1"/>
      <name val="Calibri"/>
      <family val="2"/>
      <charset val="161"/>
      <scheme val="minor"/>
    </font>
    <font>
      <sz val="10.1"/>
      <color indexed="8"/>
      <name val="Calibri"/>
      <family val="2"/>
      <charset val="161"/>
      <scheme val="minor"/>
    </font>
    <font>
      <sz val="10.1"/>
      <color theme="1"/>
      <name val="Calibri"/>
      <family val="2"/>
      <charset val="161"/>
      <scheme val="minor"/>
    </font>
    <font>
      <b/>
      <sz val="11"/>
      <color theme="7" tint="-0.499984740745262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2"/>
      <color theme="9" tint="-0.249977111117893"/>
      <name val="Calibri"/>
      <family val="2"/>
      <charset val="161"/>
      <scheme val="minor"/>
    </font>
    <font>
      <sz val="12"/>
      <color theme="9" tint="-0.249977111117893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30"/>
      <name val="Calibri"/>
      <family val="2"/>
      <charset val="161"/>
      <scheme val="minor"/>
    </font>
    <font>
      <sz val="12"/>
      <color rgb="FF00B050"/>
      <name val="Calibri"/>
      <family val="2"/>
      <charset val="161"/>
      <scheme val="minor"/>
    </font>
    <font>
      <b/>
      <sz val="10"/>
      <color rgb="FFFF0000"/>
      <name val="MS Sans Serif"/>
      <charset val="161"/>
    </font>
    <font>
      <b/>
      <sz val="10"/>
      <color theme="1"/>
      <name val="MS Sans Serif"/>
      <charset val="161"/>
    </font>
    <font>
      <b/>
      <sz val="12"/>
      <color indexed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trike/>
      <sz val="10"/>
      <name val="Arial"/>
      <family val="2"/>
      <charset val="161"/>
    </font>
    <font>
      <b/>
      <sz val="12"/>
      <color indexed="8"/>
      <name val="MS Sans Serif"/>
      <charset val="161"/>
    </font>
    <font>
      <b/>
      <i/>
      <u/>
      <sz val="11"/>
      <color theme="1"/>
      <name val="Calibri"/>
      <family val="2"/>
      <charset val="161"/>
      <scheme val="minor"/>
    </font>
    <font>
      <b/>
      <sz val="10"/>
      <name val="MS Sans Serif"/>
      <charset val="161"/>
    </font>
    <font>
      <b/>
      <sz val="11"/>
      <color rgb="FFC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1"/>
      <color theme="6" tint="-0.499984740745262"/>
      <name val="Calibri"/>
      <family val="2"/>
      <charset val="161"/>
      <scheme val="minor"/>
    </font>
    <font>
      <b/>
      <sz val="8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9" tint="-0.249977111117893"/>
      <name val="Calibri"/>
      <family val="2"/>
      <charset val="161"/>
      <scheme val="minor"/>
    </font>
    <font>
      <sz val="11"/>
      <name val="Tahoma"/>
      <family val="2"/>
      <charset val="161"/>
    </font>
    <font>
      <sz val="10"/>
      <color theme="1"/>
      <name val="MS Sans Serif"/>
      <charset val="161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AFBCD"/>
        <bgColor indexed="64"/>
      </patternFill>
    </fill>
  </fills>
  <borders count="2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7">
    <xf numFmtId="0" fontId="0" fillId="0" borderId="0"/>
    <xf numFmtId="0" fontId="45" fillId="0" borderId="0"/>
    <xf numFmtId="0" fontId="55" fillId="0" borderId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3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4" borderId="0" applyNumberFormat="0" applyBorder="0" applyAlignment="0" applyProtection="0"/>
    <xf numFmtId="0" fontId="64" fillId="25" borderId="0" applyNumberFormat="0" applyBorder="0" applyAlignment="0" applyProtection="0"/>
    <xf numFmtId="0" fontId="64" fillId="26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7" borderId="0" applyNumberFormat="0" applyBorder="0" applyAlignment="0" applyProtection="0"/>
    <xf numFmtId="0" fontId="65" fillId="11" borderId="0" applyNumberFormat="0" applyBorder="0" applyAlignment="0" applyProtection="0"/>
    <xf numFmtId="0" fontId="66" fillId="28" borderId="12" applyNumberFormat="0" applyAlignment="0" applyProtection="0"/>
    <xf numFmtId="0" fontId="67" fillId="29" borderId="13" applyNumberFormat="0" applyAlignment="0" applyProtection="0"/>
    <xf numFmtId="43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12" borderId="0" applyNumberFormat="0" applyBorder="0" applyAlignment="0" applyProtection="0"/>
    <xf numFmtId="0" fontId="71" fillId="0" borderId="14" applyNumberFormat="0" applyFill="0" applyAlignment="0" applyProtection="0"/>
    <xf numFmtId="0" fontId="72" fillId="0" borderId="15" applyNumberFormat="0" applyFill="0" applyAlignment="0" applyProtection="0"/>
    <xf numFmtId="0" fontId="73" fillId="0" borderId="16" applyNumberFormat="0" applyFill="0" applyAlignment="0" applyProtection="0"/>
    <xf numFmtId="0" fontId="73" fillId="0" borderId="0" applyNumberFormat="0" applyFill="0" applyBorder="0" applyAlignment="0" applyProtection="0"/>
    <xf numFmtId="0" fontId="74" fillId="15" borderId="12" applyNumberFormat="0" applyAlignment="0" applyProtection="0"/>
    <xf numFmtId="0" fontId="75" fillId="0" borderId="17" applyNumberFormat="0" applyFill="0" applyAlignment="0" applyProtection="0"/>
    <xf numFmtId="0" fontId="76" fillId="30" borderId="0" applyNumberFormat="0" applyBorder="0" applyAlignment="0" applyProtection="0"/>
    <xf numFmtId="0" fontId="68" fillId="0" borderId="0"/>
    <xf numFmtId="0" fontId="63" fillId="0" borderId="0"/>
    <xf numFmtId="165" fontId="77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31" borderId="18" applyNumberFormat="0" applyFont="0" applyAlignment="0" applyProtection="0"/>
    <xf numFmtId="0" fontId="78" fillId="28" borderId="19" applyNumberFormat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20" applyNumberFormat="0" applyFill="0" applyAlignment="0" applyProtection="0"/>
    <xf numFmtId="0" fontId="81" fillId="0" borderId="0" applyNumberForma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7" fillId="0" borderId="0"/>
    <xf numFmtId="0" fontId="45" fillId="0" borderId="0"/>
    <xf numFmtId="0" fontId="57" fillId="0" borderId="0"/>
    <xf numFmtId="0" fontId="82" fillId="0" borderId="0" applyNumberFormat="0" applyFill="0" applyBorder="0" applyProtection="0">
      <alignment vertical="top"/>
    </xf>
    <xf numFmtId="0" fontId="57" fillId="0" borderId="0"/>
    <xf numFmtId="43" fontId="6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55" fillId="0" borderId="0"/>
    <xf numFmtId="0" fontId="113" fillId="0" borderId="0"/>
    <xf numFmtId="0" fontId="21" fillId="0" borderId="0"/>
    <xf numFmtId="0" fontId="23" fillId="0" borderId="0"/>
    <xf numFmtId="0" fontId="20" fillId="0" borderId="0"/>
    <xf numFmtId="0" fontId="116" fillId="0" borderId="0"/>
    <xf numFmtId="164" fontId="54" fillId="0" borderId="0" applyFont="0" applyFill="0" applyBorder="0" applyAlignment="0" applyProtection="0"/>
    <xf numFmtId="0" fontId="116" fillId="0" borderId="0"/>
    <xf numFmtId="0" fontId="19" fillId="0" borderId="0"/>
    <xf numFmtId="0" fontId="18" fillId="0" borderId="0"/>
    <xf numFmtId="43" fontId="113" fillId="0" borderId="0" applyFont="0" applyFill="0" applyBorder="0" applyAlignment="0" applyProtection="0"/>
    <xf numFmtId="0" fontId="17" fillId="0" borderId="0"/>
    <xf numFmtId="0" fontId="16" fillId="0" borderId="0"/>
    <xf numFmtId="0" fontId="66" fillId="28" borderId="66" applyNumberFormat="0" applyAlignment="0" applyProtection="0"/>
    <xf numFmtId="43" fontId="68" fillId="0" borderId="0" applyFont="0" applyFill="0" applyBorder="0" applyAlignment="0" applyProtection="0"/>
    <xf numFmtId="0" fontId="80" fillId="0" borderId="73" applyNumberFormat="0" applyFill="0" applyAlignment="0" applyProtection="0"/>
    <xf numFmtId="0" fontId="74" fillId="15" borderId="66" applyNumberFormat="0" applyAlignment="0" applyProtection="0"/>
    <xf numFmtId="0" fontId="63" fillId="31" borderId="67" applyNumberFormat="0" applyFont="0" applyAlignment="0" applyProtection="0"/>
    <xf numFmtId="0" fontId="78" fillId="28" borderId="68" applyNumberFormat="0" applyAlignment="0" applyProtection="0"/>
    <xf numFmtId="0" fontId="78" fillId="28" borderId="72" applyNumberFormat="0" applyAlignment="0" applyProtection="0"/>
    <xf numFmtId="0" fontId="63" fillId="31" borderId="71" applyNumberFormat="0" applyFont="0" applyAlignment="0" applyProtection="0"/>
    <xf numFmtId="0" fontId="74" fillId="15" borderId="70" applyNumberFormat="0" applyAlignment="0" applyProtection="0"/>
    <xf numFmtId="0" fontId="80" fillId="0" borderId="69" applyNumberFormat="0" applyFill="0" applyAlignment="0" applyProtection="0"/>
    <xf numFmtId="0" fontId="66" fillId="28" borderId="70" applyNumberFormat="0" applyAlignment="0" applyProtection="0"/>
    <xf numFmtId="0" fontId="15" fillId="0" borderId="0"/>
    <xf numFmtId="0" fontId="15" fillId="0" borderId="0"/>
    <xf numFmtId="0" fontId="55" fillId="0" borderId="0"/>
    <xf numFmtId="0" fontId="55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55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44" fontId="23" fillId="0" borderId="0" applyFont="0" applyFill="0" applyBorder="0" applyAlignment="0" applyProtection="0"/>
    <xf numFmtId="0" fontId="66" fillId="28" borderId="122" applyNumberFormat="0" applyAlignment="0" applyProtection="0"/>
    <xf numFmtId="43" fontId="68" fillId="0" borderId="0" applyFont="0" applyFill="0" applyBorder="0" applyAlignment="0" applyProtection="0"/>
    <xf numFmtId="0" fontId="74" fillId="15" borderId="122" applyNumberFormat="0" applyAlignment="0" applyProtection="0"/>
    <xf numFmtId="0" fontId="80" fillId="0" borderId="131" applyNumberFormat="0" applyFill="0" applyAlignment="0" applyProtection="0"/>
    <xf numFmtId="0" fontId="63" fillId="31" borderId="123" applyNumberFormat="0" applyFont="0" applyAlignment="0" applyProtection="0"/>
    <xf numFmtId="0" fontId="78" fillId="28" borderId="124" applyNumberFormat="0" applyAlignment="0" applyProtection="0"/>
    <xf numFmtId="0" fontId="78" fillId="28" borderId="130" applyNumberFormat="0" applyAlignment="0" applyProtection="0"/>
    <xf numFmtId="0" fontId="63" fillId="31" borderId="129" applyNumberFormat="0" applyFont="0" applyAlignment="0" applyProtection="0"/>
    <xf numFmtId="0" fontId="80" fillId="0" borderId="125" applyNumberFormat="0" applyFill="0" applyAlignment="0" applyProtection="0"/>
    <xf numFmtId="0" fontId="74" fillId="15" borderId="128" applyNumberFormat="0" applyAlignment="0" applyProtection="0"/>
    <xf numFmtId="0" fontId="6" fillId="0" borderId="0"/>
    <xf numFmtId="0" fontId="6" fillId="0" borderId="0"/>
    <xf numFmtId="0" fontId="66" fillId="28" borderId="128" applyNumberFormat="0" applyAlignment="0" applyProtection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28" borderId="122" applyNumberFormat="0" applyAlignment="0" applyProtection="0"/>
    <xf numFmtId="43" fontId="68" fillId="0" borderId="0" applyFont="0" applyFill="0" applyBorder="0" applyAlignment="0" applyProtection="0"/>
    <xf numFmtId="0" fontId="74" fillId="15" borderId="122" applyNumberFormat="0" applyAlignment="0" applyProtection="0"/>
    <xf numFmtId="0" fontId="63" fillId="31" borderId="123" applyNumberFormat="0" applyFont="0" applyAlignment="0" applyProtection="0"/>
    <xf numFmtId="0" fontId="78" fillId="28" borderId="124" applyNumberFormat="0" applyAlignment="0" applyProtection="0"/>
    <xf numFmtId="0" fontId="80" fillId="0" borderId="125" applyNumberFormat="0" applyFill="0" applyAlignment="0" applyProtection="0"/>
    <xf numFmtId="0" fontId="6" fillId="0" borderId="0"/>
    <xf numFmtId="0" fontId="6" fillId="0" borderId="0"/>
    <xf numFmtId="0" fontId="55" fillId="0" borderId="0"/>
    <xf numFmtId="0" fontId="55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55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113" fillId="0" borderId="0" applyFont="0" applyFill="0" applyBorder="0" applyAlignment="0" applyProtection="0"/>
    <xf numFmtId="0" fontId="6" fillId="0" borderId="0"/>
    <xf numFmtId="0" fontId="6" fillId="0" borderId="0"/>
    <xf numFmtId="0" fontId="66" fillId="28" borderId="122" applyNumberFormat="0" applyAlignment="0" applyProtection="0"/>
    <xf numFmtId="43" fontId="68" fillId="0" borderId="0" applyFont="0" applyFill="0" applyBorder="0" applyAlignment="0" applyProtection="0"/>
    <xf numFmtId="0" fontId="80" fillId="0" borderId="125" applyNumberFormat="0" applyFill="0" applyAlignment="0" applyProtection="0"/>
    <xf numFmtId="0" fontId="74" fillId="15" borderId="122" applyNumberFormat="0" applyAlignment="0" applyProtection="0"/>
    <xf numFmtId="0" fontId="63" fillId="31" borderId="123" applyNumberFormat="0" applyFont="0" applyAlignment="0" applyProtection="0"/>
    <xf numFmtId="0" fontId="78" fillId="28" borderId="124" applyNumberFormat="0" applyAlignment="0" applyProtection="0"/>
    <xf numFmtId="0" fontId="78" fillId="28" borderId="124" applyNumberFormat="0" applyAlignment="0" applyProtection="0"/>
    <xf numFmtId="0" fontId="63" fillId="31" borderId="123" applyNumberFormat="0" applyFont="0" applyAlignment="0" applyProtection="0"/>
    <xf numFmtId="0" fontId="74" fillId="15" borderId="122" applyNumberFormat="0" applyAlignment="0" applyProtection="0"/>
    <xf numFmtId="0" fontId="80" fillId="0" borderId="125" applyNumberFormat="0" applyFill="0" applyAlignment="0" applyProtection="0"/>
    <xf numFmtId="0" fontId="66" fillId="28" borderId="122" applyNumberFormat="0" applyAlignment="0" applyProtection="0"/>
    <xf numFmtId="0" fontId="6" fillId="0" borderId="0"/>
    <xf numFmtId="0" fontId="6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28" borderId="122" applyNumberFormat="0" applyAlignment="0" applyProtection="0"/>
    <xf numFmtId="0" fontId="80" fillId="0" borderId="125" applyNumberFormat="0" applyFill="0" applyAlignment="0" applyProtection="0"/>
    <xf numFmtId="0" fontId="74" fillId="15" borderId="122" applyNumberFormat="0" applyAlignment="0" applyProtection="0"/>
    <xf numFmtId="0" fontId="63" fillId="31" borderId="123" applyNumberFormat="0" applyFont="0" applyAlignment="0" applyProtection="0"/>
    <xf numFmtId="0" fontId="63" fillId="31" borderId="123" applyNumberFormat="0" applyFont="0" applyAlignment="0" applyProtection="0"/>
    <xf numFmtId="0" fontId="74" fillId="15" borderId="122" applyNumberFormat="0" applyAlignment="0" applyProtection="0"/>
    <xf numFmtId="0" fontId="80" fillId="0" borderId="125" applyNumberFormat="0" applyFill="0" applyAlignment="0" applyProtection="0"/>
    <xf numFmtId="0" fontId="66" fillId="28" borderId="122" applyNumberFormat="0" applyAlignment="0" applyProtection="0"/>
    <xf numFmtId="0" fontId="6" fillId="0" borderId="0"/>
    <xf numFmtId="0" fontId="66" fillId="28" borderId="128" applyNumberFormat="0" applyAlignment="0" applyProtection="0"/>
    <xf numFmtId="0" fontId="74" fillId="15" borderId="128" applyNumberFormat="0" applyAlignment="0" applyProtection="0"/>
    <xf numFmtId="0" fontId="63" fillId="31" borderId="129" applyNumberFormat="0" applyFont="0" applyAlignment="0" applyProtection="0"/>
    <xf numFmtId="0" fontId="78" fillId="28" borderId="130" applyNumberFormat="0" applyAlignment="0" applyProtection="0"/>
    <xf numFmtId="0" fontId="80" fillId="0" borderId="131" applyNumberFormat="0" applyFill="0" applyAlignment="0" applyProtection="0"/>
    <xf numFmtId="0" fontId="66" fillId="28" borderId="128" applyNumberFormat="0" applyAlignment="0" applyProtection="0"/>
    <xf numFmtId="0" fontId="80" fillId="0" borderId="131" applyNumberFormat="0" applyFill="0" applyAlignment="0" applyProtection="0"/>
    <xf numFmtId="0" fontId="74" fillId="15" borderId="128" applyNumberFormat="0" applyAlignment="0" applyProtection="0"/>
    <xf numFmtId="0" fontId="63" fillId="31" borderId="129" applyNumberFormat="0" applyFont="0" applyAlignment="0" applyProtection="0"/>
    <xf numFmtId="0" fontId="78" fillId="28" borderId="130" applyNumberFormat="0" applyAlignment="0" applyProtection="0"/>
    <xf numFmtId="0" fontId="78" fillId="28" borderId="130" applyNumberFormat="0" applyAlignment="0" applyProtection="0"/>
    <xf numFmtId="0" fontId="63" fillId="31" borderId="129" applyNumberFormat="0" applyFont="0" applyAlignment="0" applyProtection="0"/>
    <xf numFmtId="0" fontId="74" fillId="15" borderId="128" applyNumberFormat="0" applyAlignment="0" applyProtection="0"/>
    <xf numFmtId="0" fontId="80" fillId="0" borderId="131" applyNumberFormat="0" applyFill="0" applyAlignment="0" applyProtection="0"/>
    <xf numFmtId="0" fontId="66" fillId="28" borderId="128" applyNumberFormat="0" applyAlignment="0" applyProtection="0"/>
    <xf numFmtId="0" fontId="66" fillId="28" borderId="128" applyNumberFormat="0" applyAlignment="0" applyProtection="0"/>
    <xf numFmtId="0" fontId="80" fillId="0" borderId="131" applyNumberFormat="0" applyFill="0" applyAlignment="0" applyProtection="0"/>
    <xf numFmtId="0" fontId="74" fillId="15" borderId="128" applyNumberFormat="0" applyAlignment="0" applyProtection="0"/>
    <xf numFmtId="0" fontId="63" fillId="31" borderId="129" applyNumberFormat="0" applyFont="0" applyAlignment="0" applyProtection="0"/>
    <xf numFmtId="0" fontId="63" fillId="31" borderId="129" applyNumberFormat="0" applyFont="0" applyAlignment="0" applyProtection="0"/>
    <xf numFmtId="0" fontId="74" fillId="15" borderId="128" applyNumberFormat="0" applyAlignment="0" applyProtection="0"/>
    <xf numFmtId="0" fontId="80" fillId="0" borderId="131" applyNumberFormat="0" applyFill="0" applyAlignment="0" applyProtection="0"/>
    <xf numFmtId="0" fontId="66" fillId="28" borderId="128" applyNumberFormat="0" applyAlignment="0" applyProtection="0"/>
    <xf numFmtId="0" fontId="74" fillId="15" borderId="154" applyNumberFormat="0" applyAlignment="0" applyProtection="0"/>
    <xf numFmtId="0" fontId="66" fillId="28" borderId="141" applyNumberFormat="0" applyAlignment="0" applyProtection="0"/>
    <xf numFmtId="43" fontId="68" fillId="0" borderId="0" applyFont="0" applyFill="0" applyBorder="0" applyAlignment="0" applyProtection="0"/>
    <xf numFmtId="0" fontId="74" fillId="15" borderId="141" applyNumberFormat="0" applyAlignment="0" applyProtection="0"/>
    <xf numFmtId="0" fontId="80" fillId="0" borderId="157" applyNumberFormat="0" applyFill="0" applyAlignment="0" applyProtection="0"/>
    <xf numFmtId="0" fontId="78" fillId="28" borderId="142" applyNumberFormat="0" applyAlignment="0" applyProtection="0"/>
    <xf numFmtId="0" fontId="78" fillId="28" borderId="156" applyNumberFormat="0" applyAlignment="0" applyProtection="0"/>
    <xf numFmtId="0" fontId="63" fillId="31" borderId="155" applyNumberFormat="0" applyFont="0" applyAlignment="0" applyProtection="0"/>
    <xf numFmtId="0" fontId="80" fillId="0" borderId="143" applyNumberFormat="0" applyFill="0" applyAlignment="0" applyProtection="0"/>
    <xf numFmtId="0" fontId="4" fillId="0" borderId="0"/>
    <xf numFmtId="0" fontId="4" fillId="0" borderId="0"/>
    <xf numFmtId="0" fontId="66" fillId="28" borderId="154" applyNumberFormat="0" applyAlignment="0" applyProtection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13" fillId="0" borderId="0" applyFont="0" applyFill="0" applyBorder="0" applyAlignment="0" applyProtection="0"/>
    <xf numFmtId="0" fontId="4" fillId="0" borderId="0"/>
    <xf numFmtId="0" fontId="4" fillId="0" borderId="0"/>
    <xf numFmtId="0" fontId="66" fillId="28" borderId="144" applyNumberFormat="0" applyAlignment="0" applyProtection="0"/>
    <xf numFmtId="43" fontId="68" fillId="0" borderId="0" applyFont="0" applyFill="0" applyBorder="0" applyAlignment="0" applyProtection="0"/>
    <xf numFmtId="0" fontId="80" fillId="0" borderId="147" applyNumberFormat="0" applyFill="0" applyAlignment="0" applyProtection="0"/>
    <xf numFmtId="0" fontId="74" fillId="15" borderId="144" applyNumberFormat="0" applyAlignment="0" applyProtection="0"/>
    <xf numFmtId="0" fontId="63" fillId="31" borderId="145" applyNumberFormat="0" applyFont="0" applyAlignment="0" applyProtection="0"/>
    <xf numFmtId="0" fontId="78" fillId="28" borderId="146" applyNumberFormat="0" applyAlignment="0" applyProtection="0"/>
    <xf numFmtId="0" fontId="78" fillId="28" borderId="146" applyNumberFormat="0" applyAlignment="0" applyProtection="0"/>
    <xf numFmtId="0" fontId="63" fillId="31" borderId="145" applyNumberFormat="0" applyFont="0" applyAlignment="0" applyProtection="0"/>
    <xf numFmtId="0" fontId="74" fillId="15" borderId="144" applyNumberFormat="0" applyAlignment="0" applyProtection="0"/>
    <xf numFmtId="0" fontId="80" fillId="0" borderId="147" applyNumberFormat="0" applyFill="0" applyAlignment="0" applyProtection="0"/>
    <xf numFmtId="0" fontId="66" fillId="28" borderId="144" applyNumberFormat="0" applyAlignment="0" applyProtection="0"/>
    <xf numFmtId="0" fontId="4" fillId="0" borderId="0"/>
    <xf numFmtId="0" fontId="4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6" fillId="28" borderId="149" applyNumberFormat="0" applyAlignment="0" applyProtection="0"/>
    <xf numFmtId="0" fontId="4" fillId="0" borderId="0"/>
    <xf numFmtId="43" fontId="68" fillId="0" borderId="0" applyFont="0" applyFill="0" applyBorder="0" applyAlignment="0" applyProtection="0"/>
    <xf numFmtId="0" fontId="74" fillId="15" borderId="149" applyNumberFormat="0" applyAlignment="0" applyProtection="0"/>
    <xf numFmtId="0" fontId="80" fillId="0" borderId="152" applyNumberFormat="0" applyFill="0" applyAlignment="0" applyProtection="0"/>
    <xf numFmtId="0" fontId="63" fillId="31" borderId="150" applyNumberFormat="0" applyFont="0" applyAlignment="0" applyProtection="0"/>
    <xf numFmtId="0" fontId="78" fillId="28" borderId="151" applyNumberFormat="0" applyAlignment="0" applyProtection="0"/>
    <xf numFmtId="0" fontId="78" fillId="28" borderId="151" applyNumberFormat="0" applyAlignment="0" applyProtection="0"/>
    <xf numFmtId="0" fontId="63" fillId="31" borderId="150" applyNumberFormat="0" applyFont="0" applyAlignment="0" applyProtection="0"/>
    <xf numFmtId="0" fontId="80" fillId="0" borderId="152" applyNumberFormat="0" applyFill="0" applyAlignment="0" applyProtection="0"/>
    <xf numFmtId="0" fontId="74" fillId="15" borderId="149" applyNumberFormat="0" applyAlignment="0" applyProtection="0"/>
    <xf numFmtId="0" fontId="4" fillId="0" borderId="0"/>
    <xf numFmtId="0" fontId="4" fillId="0" borderId="0"/>
    <xf numFmtId="0" fontId="66" fillId="28" borderId="149" applyNumberFormat="0" applyAlignment="0" applyProtection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6" fillId="28" borderId="149" applyNumberFormat="0" applyAlignment="0" applyProtection="0"/>
    <xf numFmtId="43" fontId="68" fillId="0" borderId="0" applyFont="0" applyFill="0" applyBorder="0" applyAlignment="0" applyProtection="0"/>
    <xf numFmtId="0" fontId="74" fillId="15" borderId="149" applyNumberFormat="0" applyAlignment="0" applyProtection="0"/>
    <xf numFmtId="0" fontId="63" fillId="31" borderId="150" applyNumberFormat="0" applyFont="0" applyAlignment="0" applyProtection="0"/>
    <xf numFmtId="0" fontId="78" fillId="28" borderId="151" applyNumberFormat="0" applyAlignment="0" applyProtection="0"/>
    <xf numFmtId="0" fontId="80" fillId="0" borderId="152" applyNumberFormat="0" applyFill="0" applyAlignment="0" applyProtection="0"/>
    <xf numFmtId="0" fontId="4" fillId="0" borderId="0"/>
    <xf numFmtId="0" fontId="4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13" fillId="0" borderId="0" applyFont="0" applyFill="0" applyBorder="0" applyAlignment="0" applyProtection="0"/>
    <xf numFmtId="0" fontId="4" fillId="0" borderId="0"/>
    <xf numFmtId="0" fontId="4" fillId="0" borderId="0"/>
    <xf numFmtId="0" fontId="66" fillId="28" borderId="149" applyNumberFormat="0" applyAlignment="0" applyProtection="0"/>
    <xf numFmtId="43" fontId="68" fillId="0" borderId="0" applyFont="0" applyFill="0" applyBorder="0" applyAlignment="0" applyProtection="0"/>
    <xf numFmtId="0" fontId="80" fillId="0" borderId="152" applyNumberFormat="0" applyFill="0" applyAlignment="0" applyProtection="0"/>
    <xf numFmtId="0" fontId="74" fillId="15" borderId="149" applyNumberFormat="0" applyAlignment="0" applyProtection="0"/>
    <xf numFmtId="0" fontId="63" fillId="31" borderId="150" applyNumberFormat="0" applyFont="0" applyAlignment="0" applyProtection="0"/>
    <xf numFmtId="0" fontId="78" fillId="28" borderId="151" applyNumberFormat="0" applyAlignment="0" applyProtection="0"/>
    <xf numFmtId="0" fontId="78" fillId="28" borderId="151" applyNumberFormat="0" applyAlignment="0" applyProtection="0"/>
    <xf numFmtId="0" fontId="63" fillId="31" borderId="150" applyNumberFormat="0" applyFont="0" applyAlignment="0" applyProtection="0"/>
    <xf numFmtId="0" fontId="74" fillId="15" borderId="149" applyNumberFormat="0" applyAlignment="0" applyProtection="0"/>
    <xf numFmtId="0" fontId="80" fillId="0" borderId="152" applyNumberFormat="0" applyFill="0" applyAlignment="0" applyProtection="0"/>
    <xf numFmtId="0" fontId="66" fillId="28" borderId="149" applyNumberFormat="0" applyAlignment="0" applyProtection="0"/>
    <xf numFmtId="0" fontId="4" fillId="0" borderId="0"/>
    <xf numFmtId="0" fontId="4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6" fillId="28" borderId="149" applyNumberFormat="0" applyAlignment="0" applyProtection="0"/>
    <xf numFmtId="0" fontId="80" fillId="0" borderId="152" applyNumberFormat="0" applyFill="0" applyAlignment="0" applyProtection="0"/>
    <xf numFmtId="0" fontId="74" fillId="15" borderId="149" applyNumberFormat="0" applyAlignment="0" applyProtection="0"/>
    <xf numFmtId="0" fontId="63" fillId="31" borderId="150" applyNumberFormat="0" applyFont="0" applyAlignment="0" applyProtection="0"/>
    <xf numFmtId="0" fontId="63" fillId="31" borderId="150" applyNumberFormat="0" applyFont="0" applyAlignment="0" applyProtection="0"/>
    <xf numFmtId="0" fontId="74" fillId="15" borderId="149" applyNumberFormat="0" applyAlignment="0" applyProtection="0"/>
    <xf numFmtId="0" fontId="80" fillId="0" borderId="152" applyNumberFormat="0" applyFill="0" applyAlignment="0" applyProtection="0"/>
    <xf numFmtId="0" fontId="66" fillId="28" borderId="149" applyNumberFormat="0" applyAlignment="0" applyProtection="0"/>
    <xf numFmtId="0" fontId="66" fillId="28" borderId="149" applyNumberFormat="0" applyAlignment="0" applyProtection="0"/>
    <xf numFmtId="0" fontId="74" fillId="15" borderId="149" applyNumberFormat="0" applyAlignment="0" applyProtection="0"/>
    <xf numFmtId="0" fontId="63" fillId="31" borderId="150" applyNumberFormat="0" applyFont="0" applyAlignment="0" applyProtection="0"/>
    <xf numFmtId="0" fontId="78" fillId="28" borderId="151" applyNumberFormat="0" applyAlignment="0" applyProtection="0"/>
    <xf numFmtId="0" fontId="80" fillId="0" borderId="152" applyNumberFormat="0" applyFill="0" applyAlignment="0" applyProtection="0"/>
    <xf numFmtId="0" fontId="66" fillId="28" borderId="149" applyNumberFormat="0" applyAlignment="0" applyProtection="0"/>
    <xf numFmtId="0" fontId="80" fillId="0" borderId="152" applyNumberFormat="0" applyFill="0" applyAlignment="0" applyProtection="0"/>
    <xf numFmtId="0" fontId="74" fillId="15" borderId="149" applyNumberFormat="0" applyAlignment="0" applyProtection="0"/>
    <xf numFmtId="0" fontId="63" fillId="31" borderId="150" applyNumberFormat="0" applyFont="0" applyAlignment="0" applyProtection="0"/>
    <xf numFmtId="0" fontId="78" fillId="28" borderId="151" applyNumberFormat="0" applyAlignment="0" applyProtection="0"/>
    <xf numFmtId="0" fontId="78" fillId="28" borderId="151" applyNumberFormat="0" applyAlignment="0" applyProtection="0"/>
    <xf numFmtId="0" fontId="63" fillId="31" borderId="150" applyNumberFormat="0" applyFont="0" applyAlignment="0" applyProtection="0"/>
    <xf numFmtId="0" fontId="74" fillId="15" borderId="149" applyNumberFormat="0" applyAlignment="0" applyProtection="0"/>
    <xf numFmtId="0" fontId="80" fillId="0" borderId="152" applyNumberFormat="0" applyFill="0" applyAlignment="0" applyProtection="0"/>
    <xf numFmtId="0" fontId="66" fillId="28" borderId="149" applyNumberFormat="0" applyAlignment="0" applyProtection="0"/>
    <xf numFmtId="0" fontId="66" fillId="28" borderId="149" applyNumberFormat="0" applyAlignment="0" applyProtection="0"/>
    <xf numFmtId="0" fontId="80" fillId="0" borderId="152" applyNumberFormat="0" applyFill="0" applyAlignment="0" applyProtection="0"/>
    <xf numFmtId="0" fontId="74" fillId="15" borderId="149" applyNumberFormat="0" applyAlignment="0" applyProtection="0"/>
    <xf numFmtId="0" fontId="63" fillId="31" borderId="150" applyNumberFormat="0" applyFont="0" applyAlignment="0" applyProtection="0"/>
    <xf numFmtId="0" fontId="63" fillId="31" borderId="150" applyNumberFormat="0" applyFont="0" applyAlignment="0" applyProtection="0"/>
    <xf numFmtId="0" fontId="74" fillId="15" borderId="149" applyNumberFormat="0" applyAlignment="0" applyProtection="0"/>
    <xf numFmtId="0" fontId="80" fillId="0" borderId="152" applyNumberFormat="0" applyFill="0" applyAlignment="0" applyProtection="0"/>
    <xf numFmtId="0" fontId="66" fillId="28" borderId="149" applyNumberFormat="0" applyAlignment="0" applyProtection="0"/>
    <xf numFmtId="43" fontId="68" fillId="0" borderId="0" applyFont="0" applyFill="0" applyBorder="0" applyAlignment="0" applyProtection="0"/>
    <xf numFmtId="0" fontId="4" fillId="0" borderId="0"/>
    <xf numFmtId="0" fontId="4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68" fillId="0" borderId="0" applyFont="0" applyFill="0" applyBorder="0" applyAlignment="0" applyProtection="0"/>
    <xf numFmtId="0" fontId="63" fillId="31" borderId="18" applyNumberFormat="0" applyFont="0" applyAlignment="0" applyProtection="0"/>
    <xf numFmtId="0" fontId="4" fillId="0" borderId="0"/>
    <xf numFmtId="0" fontId="4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13" fillId="0" borderId="0" applyFont="0" applyFill="0" applyBorder="0" applyAlignment="0" applyProtection="0"/>
    <xf numFmtId="0" fontId="4" fillId="0" borderId="0"/>
    <xf numFmtId="0" fontId="4" fillId="0" borderId="0"/>
    <xf numFmtId="43" fontId="68" fillId="0" borderId="0" applyFont="0" applyFill="0" applyBorder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4" fillId="0" borderId="0"/>
    <xf numFmtId="0" fontId="4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50" applyNumberFormat="0" applyFont="0" applyAlignment="0" applyProtection="0"/>
    <xf numFmtId="0" fontId="80" fillId="0" borderId="157" applyNumberFormat="0" applyFill="0" applyAlignment="0" applyProtection="0"/>
    <xf numFmtId="0" fontId="66" fillId="28" borderId="154" applyNumberFormat="0" applyAlignment="0" applyProtection="0"/>
    <xf numFmtId="0" fontId="66" fillId="28" borderId="158" applyNumberFormat="0" applyAlignment="0" applyProtection="0"/>
    <xf numFmtId="0" fontId="80" fillId="0" borderId="161" applyNumberFormat="0" applyFill="0" applyAlignment="0" applyProtection="0"/>
    <xf numFmtId="0" fontId="74" fillId="15" borderId="158" applyNumberFormat="0" applyAlignment="0" applyProtection="0"/>
    <xf numFmtId="0" fontId="63" fillId="31" borderId="159" applyNumberFormat="0" applyFont="0" applyAlignment="0" applyProtection="0"/>
    <xf numFmtId="0" fontId="78" fillId="28" borderId="160" applyNumberFormat="0" applyAlignment="0" applyProtection="0"/>
    <xf numFmtId="0" fontId="78" fillId="28" borderId="160" applyNumberFormat="0" applyAlignment="0" applyProtection="0"/>
    <xf numFmtId="0" fontId="63" fillId="31" borderId="159" applyNumberFormat="0" applyFont="0" applyAlignment="0" applyProtection="0"/>
    <xf numFmtId="0" fontId="74" fillId="15" borderId="158" applyNumberFormat="0" applyAlignment="0" applyProtection="0"/>
    <xf numFmtId="0" fontId="80" fillId="0" borderId="161" applyNumberFormat="0" applyFill="0" applyAlignment="0" applyProtection="0"/>
    <xf numFmtId="0" fontId="66" fillId="28" borderId="158" applyNumberFormat="0" applyAlignment="0" applyProtection="0"/>
    <xf numFmtId="0" fontId="63" fillId="31" borderId="150" applyNumberFormat="0" applyFont="0" applyAlignment="0" applyProtection="0"/>
    <xf numFmtId="0" fontId="74" fillId="15" borderId="154" applyNumberFormat="0" applyAlignment="0" applyProtection="0"/>
    <xf numFmtId="0" fontId="66" fillId="28" borderId="163" applyNumberFormat="0" applyAlignment="0" applyProtection="0"/>
    <xf numFmtId="0" fontId="74" fillId="15" borderId="163" applyNumberFormat="0" applyAlignment="0" applyProtection="0"/>
    <xf numFmtId="0" fontId="80" fillId="0" borderId="166" applyNumberFormat="0" applyFill="0" applyAlignment="0" applyProtection="0"/>
    <xf numFmtId="0" fontId="63" fillId="31" borderId="164" applyNumberFormat="0" applyFont="0" applyAlignment="0" applyProtection="0"/>
    <xf numFmtId="0" fontId="78" fillId="28" borderId="165" applyNumberFormat="0" applyAlignment="0" applyProtection="0"/>
    <xf numFmtId="0" fontId="78" fillId="28" borderId="165" applyNumberFormat="0" applyAlignment="0" applyProtection="0"/>
    <xf numFmtId="0" fontId="63" fillId="31" borderId="164" applyNumberFormat="0" applyFont="0" applyAlignment="0" applyProtection="0"/>
    <xf numFmtId="0" fontId="80" fillId="0" borderId="166" applyNumberFormat="0" applyFill="0" applyAlignment="0" applyProtection="0"/>
    <xf numFmtId="0" fontId="74" fillId="15" borderId="163" applyNumberFormat="0" applyAlignment="0" applyProtection="0"/>
    <xf numFmtId="0" fontId="66" fillId="28" borderId="163" applyNumberFormat="0" applyAlignment="0" applyProtection="0"/>
    <xf numFmtId="0" fontId="74" fillId="15" borderId="154" applyNumberFormat="0" applyAlignment="0" applyProtection="0"/>
    <xf numFmtId="0" fontId="66" fillId="28" borderId="163" applyNumberFormat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78" fillId="28" borderId="165" applyNumberFormat="0" applyAlignment="0" applyProtection="0"/>
    <xf numFmtId="0" fontId="80" fillId="0" borderId="166" applyNumberFormat="0" applyFill="0" applyAlignment="0" applyProtection="0"/>
    <xf numFmtId="0" fontId="78" fillId="28" borderId="156" applyNumberFormat="0" applyAlignment="0" applyProtection="0"/>
    <xf numFmtId="0" fontId="66" fillId="28" borderId="163" applyNumberFormat="0" applyAlignment="0" applyProtection="0"/>
    <xf numFmtId="0" fontId="80" fillId="0" borderId="166" applyNumberFormat="0" applyFill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78" fillId="28" borderId="165" applyNumberFormat="0" applyAlignment="0" applyProtection="0"/>
    <xf numFmtId="0" fontId="78" fillId="28" borderId="165" applyNumberFormat="0" applyAlignment="0" applyProtection="0"/>
    <xf numFmtId="0" fontId="63" fillId="31" borderId="164" applyNumberFormat="0" applyFont="0" applyAlignment="0" applyProtection="0"/>
    <xf numFmtId="0" fontId="74" fillId="15" borderId="163" applyNumberFormat="0" applyAlignment="0" applyProtection="0"/>
    <xf numFmtId="0" fontId="80" fillId="0" borderId="166" applyNumberFormat="0" applyFill="0" applyAlignment="0" applyProtection="0"/>
    <xf numFmtId="0" fontId="66" fillId="28" borderId="163" applyNumberFormat="0" applyAlignment="0" applyProtection="0"/>
    <xf numFmtId="0" fontId="66" fillId="28" borderId="163" applyNumberFormat="0" applyAlignment="0" applyProtection="0"/>
    <xf numFmtId="0" fontId="80" fillId="0" borderId="166" applyNumberFormat="0" applyFill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63" fillId="31" borderId="164" applyNumberFormat="0" applyFont="0" applyAlignment="0" applyProtection="0"/>
    <xf numFmtId="0" fontId="74" fillId="15" borderId="163" applyNumberFormat="0" applyAlignment="0" applyProtection="0"/>
    <xf numFmtId="0" fontId="80" fillId="0" borderId="166" applyNumberFormat="0" applyFill="0" applyAlignment="0" applyProtection="0"/>
    <xf numFmtId="0" fontId="66" fillId="28" borderId="163" applyNumberFormat="0" applyAlignment="0" applyProtection="0"/>
    <xf numFmtId="0" fontId="66" fillId="28" borderId="163" applyNumberFormat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78" fillId="28" borderId="165" applyNumberFormat="0" applyAlignment="0" applyProtection="0"/>
    <xf numFmtId="0" fontId="80" fillId="0" borderId="166" applyNumberFormat="0" applyFill="0" applyAlignment="0" applyProtection="0"/>
    <xf numFmtId="0" fontId="66" fillId="28" borderId="163" applyNumberFormat="0" applyAlignment="0" applyProtection="0"/>
    <xf numFmtId="0" fontId="80" fillId="0" borderId="166" applyNumberFormat="0" applyFill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78" fillId="28" borderId="165" applyNumberFormat="0" applyAlignment="0" applyProtection="0"/>
    <xf numFmtId="0" fontId="78" fillId="28" borderId="165" applyNumberFormat="0" applyAlignment="0" applyProtection="0"/>
    <xf numFmtId="0" fontId="63" fillId="31" borderId="164" applyNumberFormat="0" applyFont="0" applyAlignment="0" applyProtection="0"/>
    <xf numFmtId="0" fontId="74" fillId="15" borderId="163" applyNumberFormat="0" applyAlignment="0" applyProtection="0"/>
    <xf numFmtId="0" fontId="80" fillId="0" borderId="166" applyNumberFormat="0" applyFill="0" applyAlignment="0" applyProtection="0"/>
    <xf numFmtId="0" fontId="66" fillId="28" borderId="163" applyNumberFormat="0" applyAlignment="0" applyProtection="0"/>
    <xf numFmtId="0" fontId="66" fillId="28" borderId="163" applyNumberFormat="0" applyAlignment="0" applyProtection="0"/>
    <xf numFmtId="0" fontId="80" fillId="0" borderId="166" applyNumberFormat="0" applyFill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63" fillId="31" borderId="164" applyNumberFormat="0" applyFont="0" applyAlignment="0" applyProtection="0"/>
    <xf numFmtId="0" fontId="74" fillId="15" borderId="163" applyNumberFormat="0" applyAlignment="0" applyProtection="0"/>
    <xf numFmtId="0" fontId="80" fillId="0" borderId="166" applyNumberFormat="0" applyFill="0" applyAlignment="0" applyProtection="0"/>
    <xf numFmtId="0" fontId="66" fillId="28" borderId="163" applyNumberFormat="0" applyAlignment="0" applyProtection="0"/>
    <xf numFmtId="0" fontId="66" fillId="28" borderId="154" applyNumberFormat="0" applyAlignment="0" applyProtection="0"/>
    <xf numFmtId="0" fontId="80" fillId="0" borderId="157" applyNumberFormat="0" applyFill="0" applyAlignment="0" applyProtection="0"/>
    <xf numFmtId="0" fontId="63" fillId="31" borderId="155" applyNumberFormat="0" applyFont="0" applyAlignment="0" applyProtection="0"/>
    <xf numFmtId="0" fontId="63" fillId="31" borderId="155" applyNumberFormat="0" applyFont="0" applyAlignment="0" applyProtection="0"/>
    <xf numFmtId="0" fontId="63" fillId="31" borderId="155" applyNumberFormat="0" applyFont="0" applyAlignment="0" applyProtection="0"/>
    <xf numFmtId="0" fontId="63" fillId="31" borderId="150" applyNumberFormat="0" applyFont="0" applyAlignment="0" applyProtection="0"/>
    <xf numFmtId="0" fontId="78" fillId="28" borderId="156" applyNumberFormat="0" applyAlignment="0" applyProtection="0"/>
    <xf numFmtId="0" fontId="63" fillId="31" borderId="155" applyNumberFormat="0" applyFont="0" applyAlignment="0" applyProtection="0"/>
    <xf numFmtId="0" fontId="63" fillId="31" borderId="155" applyNumberFormat="0" applyFont="0" applyAlignment="0" applyProtection="0"/>
    <xf numFmtId="0" fontId="63" fillId="31" borderId="150" applyNumberFormat="0" applyFont="0" applyAlignment="0" applyProtection="0"/>
    <xf numFmtId="0" fontId="63" fillId="31" borderId="150" applyNumberFormat="0" applyFont="0" applyAlignment="0" applyProtection="0"/>
    <xf numFmtId="0" fontId="63" fillId="31" borderId="183" applyNumberFormat="0" applyFont="0" applyAlignment="0" applyProtection="0"/>
    <xf numFmtId="0" fontId="80" fillId="0" borderId="185" applyNumberFormat="0" applyFill="0" applyAlignment="0" applyProtection="0"/>
    <xf numFmtId="0" fontId="66" fillId="28" borderId="178" applyNumberFormat="0" applyAlignment="0" applyProtection="0"/>
    <xf numFmtId="43" fontId="68" fillId="0" borderId="0" applyFont="0" applyFill="0" applyBorder="0" applyAlignment="0" applyProtection="0"/>
    <xf numFmtId="0" fontId="63" fillId="31" borderId="183" applyNumberFormat="0" applyFont="0" applyAlignment="0" applyProtection="0"/>
    <xf numFmtId="0" fontId="74" fillId="15" borderId="182" applyNumberFormat="0" applyAlignment="0" applyProtection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0" fontId="80" fillId="0" borderId="185" applyNumberFormat="0" applyFill="0" applyAlignment="0" applyProtection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3" fillId="0" borderId="0" applyFont="0" applyFill="0" applyBorder="0" applyAlignment="0" applyProtection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0" fontId="66" fillId="28" borderId="182" applyNumberFormat="0" applyAlignment="0" applyProtection="0"/>
    <xf numFmtId="0" fontId="74" fillId="15" borderId="178" applyNumberFormat="0" applyAlignment="0" applyProtection="0"/>
    <xf numFmtId="0" fontId="78" fillId="28" borderId="184" applyNumberFormat="0" applyAlignment="0" applyProtection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28" borderId="178" applyNumberFormat="0" applyAlignment="0" applyProtection="0"/>
    <xf numFmtId="0" fontId="74" fillId="15" borderId="182" applyNumberFormat="0" applyAlignment="0" applyProtection="0"/>
    <xf numFmtId="0" fontId="3" fillId="0" borderId="0"/>
    <xf numFmtId="0" fontId="3" fillId="0" borderId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4" fillId="15" borderId="163" applyNumberFormat="0" applyAlignment="0" applyProtection="0"/>
    <xf numFmtId="0" fontId="66" fillId="28" borderId="178" applyNumberFormat="0" applyAlignment="0" applyProtection="0"/>
    <xf numFmtId="0" fontId="3" fillId="0" borderId="0"/>
    <xf numFmtId="0" fontId="3" fillId="0" borderId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181" applyNumberFormat="0" applyFill="0" applyAlignment="0" applyProtection="0"/>
    <xf numFmtId="0" fontId="80" fillId="0" borderId="166" applyNumberFormat="0" applyFill="0" applyAlignment="0" applyProtection="0"/>
    <xf numFmtId="0" fontId="66" fillId="28" borderId="163" applyNumberFormat="0" applyAlignment="0" applyProtection="0"/>
    <xf numFmtId="0" fontId="63" fillId="31" borderId="179" applyNumberFormat="0" applyFont="0" applyAlignment="0" applyProtection="0"/>
    <xf numFmtId="0" fontId="80" fillId="0" borderId="181" applyNumberFormat="0" applyFill="0" applyAlignment="0" applyProtection="0"/>
    <xf numFmtId="0" fontId="80" fillId="0" borderId="166" applyNumberFormat="0" applyFill="0" applyAlignment="0" applyProtection="0"/>
    <xf numFmtId="43" fontId="68" fillId="0" borderId="0" applyFont="0" applyFill="0" applyBorder="0" applyAlignment="0" applyProtection="0"/>
    <xf numFmtId="0" fontId="66" fillId="28" borderId="163" applyNumberFormat="0" applyAlignment="0" applyProtection="0"/>
    <xf numFmtId="0" fontId="80" fillId="0" borderId="166" applyNumberFormat="0" applyFill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78" fillId="28" borderId="165" applyNumberFormat="0" applyAlignment="0" applyProtection="0"/>
    <xf numFmtId="0" fontId="78" fillId="28" borderId="165" applyNumberFormat="0" applyAlignment="0" applyProtection="0"/>
    <xf numFmtId="0" fontId="63" fillId="31" borderId="164" applyNumberFormat="0" applyFont="0" applyAlignment="0" applyProtection="0"/>
    <xf numFmtId="0" fontId="74" fillId="15" borderId="163" applyNumberFormat="0" applyAlignment="0" applyProtection="0"/>
    <xf numFmtId="0" fontId="80" fillId="0" borderId="166" applyNumberFormat="0" applyFill="0" applyAlignment="0" applyProtection="0"/>
    <xf numFmtId="0" fontId="66" fillId="28" borderId="163" applyNumberFormat="0" applyAlignment="0" applyProtection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13" fillId="0" borderId="0" applyFont="0" applyFill="0" applyBorder="0" applyAlignment="0" applyProtection="0"/>
    <xf numFmtId="0" fontId="78" fillId="28" borderId="184" applyNumberFormat="0" applyAlignment="0" applyProtection="0"/>
    <xf numFmtId="43" fontId="68" fillId="0" borderId="0" applyFont="0" applyFill="0" applyBorder="0" applyAlignment="0" applyProtection="0"/>
    <xf numFmtId="0" fontId="66" fillId="28" borderId="182" applyNumberFormat="0" applyAlignment="0" applyProtection="0"/>
    <xf numFmtId="0" fontId="78" fillId="28" borderId="180" applyNumberFormat="0" applyAlignment="0" applyProtection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78" fillId="28" borderId="184" applyNumberFormat="0" applyAlignment="0" applyProtection="0"/>
    <xf numFmtId="0" fontId="63" fillId="31" borderId="18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181" applyNumberFormat="0" applyFill="0" applyAlignment="0" applyProtection="0"/>
    <xf numFmtId="0" fontId="3" fillId="0" borderId="0"/>
    <xf numFmtId="0" fontId="3" fillId="0" borderId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28" borderId="184" applyNumberFormat="0" applyAlignment="0" applyProtection="0"/>
    <xf numFmtId="0" fontId="66" fillId="28" borderId="182" applyNumberFormat="0" applyAlignment="0" applyProtection="0"/>
    <xf numFmtId="44" fontId="23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0" fontId="63" fillId="31" borderId="164" applyNumberFormat="0" applyFont="0" applyAlignment="0" applyProtection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3" fillId="0" borderId="0" applyFont="0" applyFill="0" applyBorder="0" applyAlignment="0" applyProtection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0" fontId="63" fillId="31" borderId="164" applyNumberFormat="0" applyFont="0" applyAlignment="0" applyProtection="0"/>
    <xf numFmtId="0" fontId="63" fillId="31" borderId="164" applyNumberFormat="0" applyFont="0" applyAlignment="0" applyProtection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31" borderId="164" applyNumberFormat="0" applyFont="0" applyAlignment="0" applyProtection="0"/>
    <xf numFmtId="0" fontId="63" fillId="31" borderId="164" applyNumberFormat="0" applyFont="0" applyAlignment="0" applyProtection="0"/>
    <xf numFmtId="0" fontId="66" fillId="28" borderId="163" applyNumberFormat="0" applyAlignment="0" applyProtection="0"/>
    <xf numFmtId="43" fontId="68" fillId="0" borderId="0" applyFont="0" applyFill="0" applyBorder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78" fillId="28" borderId="165" applyNumberFormat="0" applyAlignment="0" applyProtection="0"/>
    <xf numFmtId="0" fontId="80" fillId="0" borderId="166" applyNumberFormat="0" applyFill="0" applyAlignment="0" applyProtection="0"/>
    <xf numFmtId="0" fontId="3" fillId="0" borderId="0"/>
    <xf numFmtId="0" fontId="3" fillId="0" borderId="0"/>
    <xf numFmtId="0" fontId="63" fillId="31" borderId="164" applyNumberFormat="0" applyFont="0" applyAlignment="0" applyProtection="0"/>
    <xf numFmtId="0" fontId="63" fillId="31" borderId="164" applyNumberFormat="0" applyFont="0" applyAlignment="0" applyProtection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3" fillId="0" borderId="0" applyFont="0" applyFill="0" applyBorder="0" applyAlignment="0" applyProtection="0"/>
    <xf numFmtId="0" fontId="3" fillId="0" borderId="0"/>
    <xf numFmtId="0" fontId="3" fillId="0" borderId="0"/>
    <xf numFmtId="0" fontId="66" fillId="28" borderId="163" applyNumberFormat="0" applyAlignment="0" applyProtection="0"/>
    <xf numFmtId="43" fontId="68" fillId="0" borderId="0" applyFont="0" applyFill="0" applyBorder="0" applyAlignment="0" applyProtection="0"/>
    <xf numFmtId="0" fontId="80" fillId="0" borderId="166" applyNumberFormat="0" applyFill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78" fillId="28" borderId="165" applyNumberFormat="0" applyAlignment="0" applyProtection="0"/>
    <xf numFmtId="0" fontId="78" fillId="28" borderId="165" applyNumberFormat="0" applyAlignment="0" applyProtection="0"/>
    <xf numFmtId="0" fontId="63" fillId="31" borderId="164" applyNumberFormat="0" applyFont="0" applyAlignment="0" applyProtection="0"/>
    <xf numFmtId="0" fontId="74" fillId="15" borderId="163" applyNumberFormat="0" applyAlignment="0" applyProtection="0"/>
    <xf numFmtId="0" fontId="80" fillId="0" borderId="166" applyNumberFormat="0" applyFill="0" applyAlignment="0" applyProtection="0"/>
    <xf numFmtId="0" fontId="66" fillId="28" borderId="163" applyNumberFormat="0" applyAlignment="0" applyProtection="0"/>
    <xf numFmtId="0" fontId="3" fillId="0" borderId="0"/>
    <xf numFmtId="0" fontId="3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28" borderId="163" applyNumberFormat="0" applyAlignment="0" applyProtection="0"/>
    <xf numFmtId="0" fontId="80" fillId="0" borderId="166" applyNumberFormat="0" applyFill="0" applyAlignment="0" applyProtection="0"/>
    <xf numFmtId="0" fontId="74" fillId="15" borderId="163" applyNumberFormat="0" applyAlignment="0" applyProtection="0"/>
    <xf numFmtId="0" fontId="63" fillId="31" borderId="164" applyNumberFormat="0" applyFont="0" applyAlignment="0" applyProtection="0"/>
    <xf numFmtId="0" fontId="78" fillId="28" borderId="165" applyNumberFormat="0" applyAlignment="0" applyProtection="0"/>
    <xf numFmtId="0" fontId="78" fillId="28" borderId="165" applyNumberFormat="0" applyAlignment="0" applyProtection="0"/>
    <xf numFmtId="0" fontId="63" fillId="31" borderId="164" applyNumberFormat="0" applyFont="0" applyAlignment="0" applyProtection="0"/>
    <xf numFmtId="0" fontId="74" fillId="15" borderId="163" applyNumberFormat="0" applyAlignment="0" applyProtection="0"/>
    <xf numFmtId="0" fontId="80" fillId="0" borderId="166" applyNumberFormat="0" applyFill="0" applyAlignment="0" applyProtection="0"/>
    <xf numFmtId="0" fontId="66" fillId="28" borderId="163" applyNumberFormat="0" applyAlignment="0" applyProtection="0"/>
    <xf numFmtId="0" fontId="3" fillId="0" borderId="0"/>
    <xf numFmtId="0" fontId="3" fillId="0" borderId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31" borderId="164" applyNumberFormat="0" applyFont="0" applyAlignment="0" applyProtection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4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31" borderId="164" applyNumberFormat="0" applyFont="0" applyAlignment="0" applyProtection="0"/>
    <xf numFmtId="0" fontId="63" fillId="31" borderId="164" applyNumberFormat="0" applyFont="0" applyAlignment="0" applyProtection="0"/>
    <xf numFmtId="44" fontId="23" fillId="0" borderId="0" applyFont="0" applyFill="0" applyBorder="0" applyAlignment="0" applyProtection="0"/>
    <xf numFmtId="0" fontId="80" fillId="0" borderId="185" applyNumberFormat="0" applyFill="0" applyAlignment="0" applyProtection="0"/>
    <xf numFmtId="0" fontId="78" fillId="28" borderId="180" applyNumberFormat="0" applyAlignment="0" applyProtection="0"/>
    <xf numFmtId="0" fontId="78" fillId="28" borderId="165" applyNumberFormat="0" applyAlignment="0" applyProtection="0"/>
    <xf numFmtId="0" fontId="66" fillId="28" borderId="182" applyNumberFormat="0" applyAlignment="0" applyProtection="0"/>
    <xf numFmtId="0" fontId="78" fillId="28" borderId="180" applyNumberFormat="0" applyAlignment="0" applyProtection="0"/>
    <xf numFmtId="0" fontId="74" fillId="15" borderId="182" applyNumberFormat="0" applyAlignment="0" applyProtection="0"/>
    <xf numFmtId="0" fontId="74" fillId="15" borderId="163" applyNumberFormat="0" applyAlignment="0" applyProtection="0"/>
    <xf numFmtId="0" fontId="63" fillId="31" borderId="183" applyNumberFormat="0" applyFont="0" applyAlignment="0" applyProtection="0"/>
    <xf numFmtId="0" fontId="74" fillId="15" borderId="178" applyNumberFormat="0" applyAlignment="0" applyProtection="0"/>
    <xf numFmtId="0" fontId="80" fillId="0" borderId="185" applyNumberFormat="0" applyFill="0" applyAlignment="0" applyProtection="0"/>
    <xf numFmtId="0" fontId="66" fillId="28" borderId="182" applyNumberFormat="0" applyAlignment="0" applyProtection="0"/>
    <xf numFmtId="0" fontId="74" fillId="15" borderId="182" applyNumberFormat="0" applyAlignment="0" applyProtection="0"/>
    <xf numFmtId="0" fontId="63" fillId="31" borderId="183" applyNumberFormat="0" applyFont="0" applyAlignment="0" applyProtection="0"/>
    <xf numFmtId="0" fontId="74" fillId="15" borderId="178" applyNumberFormat="0" applyAlignment="0" applyProtection="0"/>
    <xf numFmtId="0" fontId="66" fillId="28" borderId="163" applyNumberFormat="0" applyAlignment="0" applyProtection="0"/>
    <xf numFmtId="0" fontId="74" fillId="15" borderId="163" applyNumberFormat="0" applyAlignment="0" applyProtection="0"/>
    <xf numFmtId="0" fontId="66" fillId="28" borderId="163" applyNumberFormat="0" applyAlignment="0" applyProtection="0"/>
    <xf numFmtId="0" fontId="66" fillId="28" borderId="182" applyNumberFormat="0" applyAlignment="0" applyProtection="0"/>
    <xf numFmtId="0" fontId="74" fillId="15" borderId="182" applyNumberFormat="0" applyAlignment="0" applyProtection="0"/>
    <xf numFmtId="0" fontId="78" fillId="28" borderId="180" applyNumberFormat="0" applyAlignment="0" applyProtection="0"/>
    <xf numFmtId="0" fontId="80" fillId="0" borderId="166" applyNumberFormat="0" applyFill="0" applyAlignment="0" applyProtection="0"/>
    <xf numFmtId="0" fontId="63" fillId="31" borderId="179" applyNumberFormat="0" applyFont="0" applyAlignment="0" applyProtection="0"/>
    <xf numFmtId="0" fontId="74" fillId="15" borderId="178" applyNumberFormat="0" applyAlignment="0" applyProtection="0"/>
    <xf numFmtId="0" fontId="63" fillId="31" borderId="183" applyNumberFormat="0" applyFont="0" applyAlignment="0" applyProtection="0"/>
    <xf numFmtId="0" fontId="80" fillId="0" borderId="185" applyNumberFormat="0" applyFill="0" applyAlignment="0" applyProtection="0"/>
    <xf numFmtId="0" fontId="80" fillId="0" borderId="185" applyNumberFormat="0" applyFill="0" applyAlignment="0" applyProtection="0"/>
    <xf numFmtId="0" fontId="63" fillId="31" borderId="179" applyNumberFormat="0" applyFont="0" applyAlignment="0" applyProtection="0"/>
    <xf numFmtId="0" fontId="63" fillId="31" borderId="179" applyNumberFormat="0" applyFont="0" applyAlignment="0" applyProtection="0"/>
    <xf numFmtId="0" fontId="74" fillId="15" borderId="182" applyNumberFormat="0" applyAlignment="0" applyProtection="0"/>
    <xf numFmtId="0" fontId="80" fillId="0" borderId="181" applyNumberFormat="0" applyFill="0" applyAlignment="0" applyProtection="0"/>
    <xf numFmtId="0" fontId="66" fillId="28" borderId="178" applyNumberFormat="0" applyAlignment="0" applyProtection="0"/>
    <xf numFmtId="0" fontId="66" fillId="28" borderId="178" applyNumberFormat="0" applyAlignment="0" applyProtection="0"/>
    <xf numFmtId="0" fontId="80" fillId="0" borderId="181" applyNumberFormat="0" applyFill="0" applyAlignment="0" applyProtection="0"/>
    <xf numFmtId="0" fontId="74" fillId="15" borderId="178" applyNumberFormat="0" applyAlignment="0" applyProtection="0"/>
    <xf numFmtId="0" fontId="63" fillId="31" borderId="179" applyNumberFormat="0" applyFont="0" applyAlignment="0" applyProtection="0"/>
    <xf numFmtId="0" fontId="63" fillId="31" borderId="179" applyNumberFormat="0" applyFont="0" applyAlignment="0" applyProtection="0"/>
    <xf numFmtId="0" fontId="74" fillId="15" borderId="178" applyNumberFormat="0" applyAlignment="0" applyProtection="0"/>
    <xf numFmtId="0" fontId="80" fillId="0" borderId="181" applyNumberFormat="0" applyFill="0" applyAlignment="0" applyProtection="0"/>
    <xf numFmtId="0" fontId="66" fillId="28" borderId="178" applyNumberFormat="0" applyAlignment="0" applyProtection="0"/>
    <xf numFmtId="0" fontId="3" fillId="0" borderId="0"/>
    <xf numFmtId="0" fontId="66" fillId="28" borderId="194" applyNumberFormat="0" applyAlignment="0" applyProtection="0"/>
    <xf numFmtId="43" fontId="68" fillId="0" borderId="0" applyFont="0" applyFill="0" applyBorder="0" applyAlignment="0" applyProtection="0"/>
    <xf numFmtId="0" fontId="74" fillId="15" borderId="194" applyNumberFormat="0" applyAlignment="0" applyProtection="0"/>
    <xf numFmtId="0" fontId="63" fillId="31" borderId="195" applyNumberFormat="0" applyFont="0" applyAlignment="0" applyProtection="0"/>
    <xf numFmtId="0" fontId="78" fillId="28" borderId="196" applyNumberFormat="0" applyAlignment="0" applyProtection="0"/>
    <xf numFmtId="0" fontId="80" fillId="0" borderId="197" applyNumberFormat="0" applyFill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28" borderId="198" applyNumberFormat="0" applyAlignment="0" applyProtection="0"/>
    <xf numFmtId="43" fontId="68" fillId="0" borderId="0" applyFont="0" applyFill="0" applyBorder="0" applyAlignment="0" applyProtection="0"/>
    <xf numFmtId="0" fontId="74" fillId="15" borderId="198" applyNumberFormat="0" applyAlignment="0" applyProtection="0"/>
    <xf numFmtId="0" fontId="63" fillId="31" borderId="199" applyNumberFormat="0" applyFont="0" applyAlignment="0" applyProtection="0"/>
    <xf numFmtId="0" fontId="78" fillId="28" borderId="200" applyNumberFormat="0" applyAlignment="0" applyProtection="0"/>
    <xf numFmtId="0" fontId="80" fillId="0" borderId="201" applyNumberFormat="0" applyFill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3" fillId="0" borderId="0" applyFont="0" applyFill="0" applyBorder="0" applyAlignment="0" applyProtection="0"/>
    <xf numFmtId="0" fontId="1" fillId="0" borderId="0"/>
    <xf numFmtId="0" fontId="1" fillId="0" borderId="0"/>
    <xf numFmtId="0" fontId="66" fillId="28" borderId="198" applyNumberFormat="0" applyAlignment="0" applyProtection="0"/>
    <xf numFmtId="43" fontId="68" fillId="0" borderId="0" applyFont="0" applyFill="0" applyBorder="0" applyAlignment="0" applyProtection="0"/>
    <xf numFmtId="0" fontId="80" fillId="0" borderId="201" applyNumberFormat="0" applyFill="0" applyAlignment="0" applyProtection="0"/>
    <xf numFmtId="0" fontId="74" fillId="15" borderId="198" applyNumberFormat="0" applyAlignment="0" applyProtection="0"/>
    <xf numFmtId="0" fontId="63" fillId="31" borderId="199" applyNumberFormat="0" applyFont="0" applyAlignment="0" applyProtection="0"/>
    <xf numFmtId="0" fontId="78" fillId="28" borderId="200" applyNumberFormat="0" applyAlignment="0" applyProtection="0"/>
    <xf numFmtId="0" fontId="78" fillId="28" borderId="200" applyNumberFormat="0" applyAlignment="0" applyProtection="0"/>
    <xf numFmtId="0" fontId="63" fillId="31" borderId="199" applyNumberFormat="0" applyFont="0" applyAlignment="0" applyProtection="0"/>
    <xf numFmtId="0" fontId="74" fillId="15" borderId="198" applyNumberFormat="0" applyAlignment="0" applyProtection="0"/>
    <xf numFmtId="0" fontId="80" fillId="0" borderId="201" applyNumberFormat="0" applyFill="0" applyAlignment="0" applyProtection="0"/>
    <xf numFmtId="0" fontId="66" fillId="28" borderId="198" applyNumberFormat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28" borderId="198" applyNumberFormat="0" applyAlignment="0" applyProtection="0"/>
    <xf numFmtId="0" fontId="80" fillId="0" borderId="201" applyNumberFormat="0" applyFill="0" applyAlignment="0" applyProtection="0"/>
    <xf numFmtId="0" fontId="74" fillId="15" borderId="198" applyNumberFormat="0" applyAlignment="0" applyProtection="0"/>
    <xf numFmtId="0" fontId="63" fillId="31" borderId="199" applyNumberFormat="0" applyFont="0" applyAlignment="0" applyProtection="0"/>
    <xf numFmtId="0" fontId="63" fillId="31" borderId="199" applyNumberFormat="0" applyFont="0" applyAlignment="0" applyProtection="0"/>
    <xf numFmtId="0" fontId="74" fillId="15" borderId="198" applyNumberFormat="0" applyAlignment="0" applyProtection="0"/>
    <xf numFmtId="0" fontId="80" fillId="0" borderId="201" applyNumberFormat="0" applyFill="0" applyAlignment="0" applyProtection="0"/>
    <xf numFmtId="0" fontId="66" fillId="28" borderId="198" applyNumberFormat="0" applyAlignment="0" applyProtection="0"/>
  </cellStyleXfs>
  <cellXfs count="1248">
    <xf numFmtId="0" fontId="0" fillId="0" borderId="0" xfId="0"/>
    <xf numFmtId="0" fontId="0" fillId="0" borderId="0" xfId="0" applyProtection="1">
      <protection locked="0"/>
    </xf>
    <xf numFmtId="0" fontId="25" fillId="0" borderId="2" xfId="0" applyFont="1" applyBorder="1" applyAlignment="1" applyProtection="1">
      <alignment horizontal="center" vertical="top" wrapText="1"/>
      <protection locked="0"/>
    </xf>
    <xf numFmtId="0" fontId="25" fillId="0" borderId="3" xfId="0" applyFont="1" applyBorder="1" applyAlignment="1" applyProtection="1">
      <alignment horizontal="center" vertical="top" wrapText="1"/>
      <protection locked="0"/>
    </xf>
    <xf numFmtId="0" fontId="24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0" fillId="0" borderId="4" xfId="0" applyFont="1" applyBorder="1" applyAlignment="1" applyProtection="1">
      <alignment vertical="top" wrapText="1"/>
    </xf>
    <xf numFmtId="4" fontId="29" fillId="0" borderId="1" xfId="0" applyNumberFormat="1" applyFont="1" applyBorder="1" applyProtection="1"/>
    <xf numFmtId="0" fontId="28" fillId="3" borderId="4" xfId="0" applyFont="1" applyFill="1" applyBorder="1" applyAlignment="1" applyProtection="1">
      <alignment vertical="top" wrapText="1"/>
    </xf>
    <xf numFmtId="0" fontId="26" fillId="3" borderId="1" xfId="0" applyFont="1" applyFill="1" applyBorder="1" applyProtection="1"/>
    <xf numFmtId="4" fontId="31" fillId="3" borderId="1" xfId="0" applyNumberFormat="1" applyFont="1" applyFill="1" applyBorder="1" applyProtection="1"/>
    <xf numFmtId="0" fontId="27" fillId="0" borderId="1" xfId="0" applyFont="1" applyBorder="1" applyAlignment="1" applyProtection="1">
      <alignment vertical="top" wrapText="1"/>
    </xf>
    <xf numFmtId="0" fontId="25" fillId="0" borderId="1" xfId="0" applyFont="1" applyBorder="1" applyAlignment="1" applyProtection="1">
      <alignment vertical="top" wrapText="1"/>
    </xf>
    <xf numFmtId="0" fontId="28" fillId="4" borderId="4" xfId="0" applyFont="1" applyFill="1" applyBorder="1" applyAlignment="1" applyProtection="1">
      <alignment vertical="top" wrapText="1"/>
    </xf>
    <xf numFmtId="0" fontId="25" fillId="4" borderId="1" xfId="0" applyFont="1" applyFill="1" applyBorder="1" applyAlignment="1" applyProtection="1">
      <alignment vertical="top" wrapText="1"/>
    </xf>
    <xf numFmtId="4" fontId="31" fillId="4" borderId="1" xfId="0" applyNumberFormat="1" applyFont="1" applyFill="1" applyBorder="1" applyProtection="1"/>
    <xf numFmtId="0" fontId="25" fillId="0" borderId="1" xfId="0" applyFont="1" applyBorder="1" applyAlignment="1" applyProtection="1">
      <alignment wrapText="1"/>
    </xf>
    <xf numFmtId="0" fontId="25" fillId="0" borderId="1" xfId="0" applyFont="1" applyBorder="1" applyProtection="1"/>
    <xf numFmtId="0" fontId="27" fillId="0" borderId="4" xfId="0" applyFont="1" applyBorder="1" applyAlignment="1" applyProtection="1">
      <alignment vertical="top" wrapText="1"/>
    </xf>
    <xf numFmtId="0" fontId="26" fillId="0" borderId="1" xfId="0" applyFont="1" applyBorder="1" applyAlignment="1" applyProtection="1">
      <alignment vertical="top" wrapText="1"/>
    </xf>
    <xf numFmtId="0" fontId="32" fillId="0" borderId="4" xfId="0" applyFont="1" applyBorder="1" applyAlignment="1" applyProtection="1">
      <alignment vertical="top" wrapText="1"/>
    </xf>
    <xf numFmtId="0" fontId="28" fillId="5" borderId="4" xfId="0" applyFont="1" applyFill="1" applyBorder="1" applyAlignment="1" applyProtection="1">
      <alignment vertical="top" wrapText="1"/>
    </xf>
    <xf numFmtId="0" fontId="25" fillId="5" borderId="1" xfId="0" applyFont="1" applyFill="1" applyBorder="1" applyAlignment="1" applyProtection="1">
      <alignment vertical="top" wrapText="1"/>
    </xf>
    <xf numFmtId="4" fontId="31" fillId="5" borderId="1" xfId="0" applyNumberFormat="1" applyFont="1" applyFill="1" applyBorder="1" applyProtection="1"/>
    <xf numFmtId="0" fontId="33" fillId="0" borderId="4" xfId="0" applyFont="1" applyBorder="1" applyAlignment="1" applyProtection="1">
      <alignment vertical="top" wrapText="1"/>
    </xf>
    <xf numFmtId="0" fontId="34" fillId="6" borderId="4" xfId="0" applyFont="1" applyFill="1" applyBorder="1" applyAlignment="1" applyProtection="1">
      <alignment vertical="top" wrapText="1"/>
    </xf>
    <xf numFmtId="0" fontId="27" fillId="6" borderId="1" xfId="0" applyFont="1" applyFill="1" applyBorder="1" applyAlignment="1" applyProtection="1">
      <alignment vertical="top" wrapText="1"/>
    </xf>
    <xf numFmtId="4" fontId="35" fillId="6" borderId="1" xfId="0" applyNumberFormat="1" applyFont="1" applyFill="1" applyBorder="1" applyProtection="1"/>
    <xf numFmtId="0" fontId="28" fillId="0" borderId="5" xfId="0" applyFont="1" applyBorder="1" applyAlignment="1" applyProtection="1">
      <alignment vertical="top" wrapText="1"/>
    </xf>
    <xf numFmtId="0" fontId="42" fillId="0" borderId="10" xfId="0" applyFont="1" applyBorder="1" applyProtection="1">
      <protection locked="0"/>
    </xf>
    <xf numFmtId="49" fontId="44" fillId="9" borderId="1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84" fillId="32" borderId="21" xfId="0" applyNumberFormat="1" applyFont="1" applyFill="1" applyBorder="1" applyProtection="1"/>
    <xf numFmtId="0" fontId="85" fillId="0" borderId="6" xfId="0" applyFont="1" applyBorder="1" applyAlignment="1" applyProtection="1">
      <alignment vertical="top" wrapText="1"/>
    </xf>
    <xf numFmtId="4" fontId="86" fillId="0" borderId="6" xfId="0" applyNumberFormat="1" applyFont="1" applyBorder="1" applyProtection="1"/>
    <xf numFmtId="0" fontId="87" fillId="32" borderId="22" xfId="0" applyFont="1" applyFill="1" applyBorder="1" applyAlignment="1" applyProtection="1">
      <alignment vertical="top" wrapText="1"/>
    </xf>
    <xf numFmtId="0" fontId="28" fillId="34" borderId="4" xfId="0" applyFont="1" applyFill="1" applyBorder="1" applyAlignment="1" applyProtection="1">
      <alignment vertical="top" wrapText="1"/>
    </xf>
    <xf numFmtId="0" fontId="25" fillId="34" borderId="1" xfId="0" applyFont="1" applyFill="1" applyBorder="1" applyAlignment="1" applyProtection="1">
      <alignment vertical="top" wrapText="1"/>
    </xf>
    <xf numFmtId="4" fontId="31" fillId="34" borderId="1" xfId="0" applyNumberFormat="1" applyFont="1" applyFill="1" applyBorder="1" applyProtection="1"/>
    <xf numFmtId="0" fontId="28" fillId="35" borderId="22" xfId="0" applyFont="1" applyFill="1" applyBorder="1" applyAlignment="1" applyProtection="1">
      <alignment vertical="top" wrapText="1"/>
    </xf>
    <xf numFmtId="4" fontId="86" fillId="35" borderId="21" xfId="0" applyNumberFormat="1" applyFont="1" applyFill="1" applyBorder="1" applyProtection="1"/>
    <xf numFmtId="49" fontId="89" fillId="0" borderId="1" xfId="0" applyNumberFormat="1" applyFont="1" applyBorder="1" applyAlignment="1" applyProtection="1">
      <alignment horizontal="right"/>
      <protection locked="0"/>
    </xf>
    <xf numFmtId="0" fontId="89" fillId="0" borderId="0" xfId="0" applyFont="1" applyProtection="1">
      <protection locked="0"/>
    </xf>
    <xf numFmtId="49" fontId="62" fillId="35" borderId="1" xfId="0" applyNumberFormat="1" applyFont="1" applyFill="1" applyBorder="1" applyProtection="1">
      <protection locked="0"/>
    </xf>
    <xf numFmtId="0" fontId="84" fillId="0" borderId="0" xfId="0" applyFont="1" applyProtection="1">
      <protection locked="0"/>
    </xf>
    <xf numFmtId="4" fontId="93" fillId="0" borderId="0" xfId="0" applyNumberFormat="1" applyFont="1" applyBorder="1" applyProtection="1"/>
    <xf numFmtId="0" fontId="62" fillId="0" borderId="0" xfId="0" applyFont="1" applyProtection="1">
      <protection locked="0"/>
    </xf>
    <xf numFmtId="49" fontId="89" fillId="35" borderId="1" xfId="0" applyNumberFormat="1" applyFont="1" applyFill="1" applyBorder="1" applyProtection="1">
      <protection locked="0"/>
    </xf>
    <xf numFmtId="0" fontId="95" fillId="32" borderId="21" xfId="0" applyFont="1" applyFill="1" applyBorder="1" applyAlignment="1" applyProtection="1">
      <alignment vertical="top" wrapText="1"/>
    </xf>
    <xf numFmtId="0" fontId="58" fillId="0" borderId="0" xfId="0" applyFont="1" applyBorder="1" applyAlignment="1" applyProtection="1">
      <alignment horizontal="center"/>
      <protection locked="0"/>
    </xf>
    <xf numFmtId="0" fontId="96" fillId="36" borderId="23" xfId="69" applyFont="1" applyFill="1" applyBorder="1"/>
    <xf numFmtId="0" fontId="56" fillId="36" borderId="24" xfId="69" applyFont="1" applyFill="1" applyBorder="1" applyAlignment="1">
      <alignment horizontal="center"/>
    </xf>
    <xf numFmtId="0" fontId="56" fillId="36" borderId="23" xfId="69" applyFont="1" applyFill="1" applyBorder="1" applyAlignment="1">
      <alignment horizontal="center"/>
    </xf>
    <xf numFmtId="0" fontId="56" fillId="36" borderId="25" xfId="69" applyFont="1" applyFill="1" applyBorder="1" applyAlignment="1">
      <alignment horizontal="center"/>
    </xf>
    <xf numFmtId="0" fontId="96" fillId="37" borderId="23" xfId="69" applyFont="1" applyFill="1" applyBorder="1"/>
    <xf numFmtId="0" fontId="61" fillId="0" borderId="24" xfId="69" applyFont="1" applyFill="1" applyBorder="1" applyAlignment="1">
      <alignment vertical="center" wrapText="1"/>
    </xf>
    <xf numFmtId="4" fontId="68" fillId="0" borderId="26" xfId="69" applyNumberFormat="1" applyFont="1" applyFill="1" applyBorder="1" applyAlignment="1">
      <alignment horizontal="right" wrapText="1"/>
    </xf>
    <xf numFmtId="4" fontId="68" fillId="0" borderId="27" xfId="69" applyNumberFormat="1" applyBorder="1" applyAlignment="1">
      <alignment horizontal="right"/>
    </xf>
    <xf numFmtId="0" fontId="96" fillId="38" borderId="23" xfId="69" applyFont="1" applyFill="1" applyBorder="1"/>
    <xf numFmtId="0" fontId="96" fillId="34" borderId="23" xfId="69" applyFont="1" applyFill="1" applyBorder="1"/>
    <xf numFmtId="0" fontId="97" fillId="0" borderId="24" xfId="69" applyFont="1" applyFill="1" applyBorder="1" applyAlignment="1">
      <alignment horizontal="left" vertical="center" wrapText="1"/>
    </xf>
    <xf numFmtId="0" fontId="83" fillId="0" borderId="24" xfId="69" applyFont="1" applyFill="1" applyBorder="1" applyAlignment="1">
      <alignment vertical="center" wrapText="1"/>
    </xf>
    <xf numFmtId="0" fontId="98" fillId="0" borderId="24" xfId="69" applyFont="1" applyFill="1" applyBorder="1" applyAlignment="1">
      <alignment horizontal="left" vertical="center" wrapText="1"/>
    </xf>
    <xf numFmtId="0" fontId="61" fillId="0" borderId="24" xfId="69" applyFont="1" applyFill="1" applyBorder="1" applyAlignment="1">
      <alignment horizontal="left" vertical="center" wrapText="1"/>
    </xf>
    <xf numFmtId="0" fontId="61" fillId="0" borderId="28" xfId="69" applyFont="1" applyFill="1" applyBorder="1" applyAlignment="1">
      <alignment horizontal="left" vertical="center" wrapText="1"/>
    </xf>
    <xf numFmtId="4" fontId="68" fillId="0" borderId="29" xfId="69" applyNumberFormat="1" applyFont="1" applyFill="1" applyBorder="1" applyAlignment="1">
      <alignment horizontal="right" wrapText="1"/>
    </xf>
    <xf numFmtId="0" fontId="96" fillId="0" borderId="23" xfId="69" applyFont="1" applyBorder="1"/>
    <xf numFmtId="0" fontId="99" fillId="36" borderId="30" xfId="69" applyFont="1" applyFill="1" applyBorder="1" applyAlignment="1">
      <alignment vertical="center" wrapText="1"/>
    </xf>
    <xf numFmtId="4" fontId="99" fillId="36" borderId="31" xfId="69" applyNumberFormat="1" applyFont="1" applyFill="1" applyBorder="1" applyAlignment="1">
      <alignment horizontal="right" wrapText="1"/>
    </xf>
    <xf numFmtId="0" fontId="100" fillId="0" borderId="24" xfId="69" applyFont="1" applyBorder="1" applyAlignment="1">
      <alignment vertical="center" wrapText="1"/>
    </xf>
    <xf numFmtId="4" fontId="100" fillId="0" borderId="9" xfId="69" applyNumberFormat="1" applyFont="1" applyBorder="1" applyAlignment="1">
      <alignment horizontal="right" wrapText="1"/>
    </xf>
    <xf numFmtId="4" fontId="100" fillId="0" borderId="32" xfId="69" applyNumberFormat="1" applyFont="1" applyBorder="1" applyAlignment="1">
      <alignment horizontal="right" wrapText="1"/>
    </xf>
    <xf numFmtId="0" fontId="101" fillId="0" borderId="28" xfId="69" applyFont="1" applyBorder="1" applyAlignment="1">
      <alignment horizontal="left" vertical="center" wrapText="1"/>
    </xf>
    <xf numFmtId="4" fontId="100" fillId="0" borderId="33" xfId="69" applyNumberFormat="1" applyFont="1" applyBorder="1" applyAlignment="1">
      <alignment horizontal="right" wrapText="1"/>
    </xf>
    <xf numFmtId="0" fontId="96" fillId="0" borderId="0" xfId="69" applyFont="1"/>
    <xf numFmtId="4" fontId="100" fillId="0" borderId="34" xfId="69" applyNumberFormat="1" applyFont="1" applyBorder="1" applyAlignment="1">
      <alignment horizontal="right" wrapText="1"/>
    </xf>
    <xf numFmtId="4" fontId="102" fillId="0" borderId="35" xfId="69" applyNumberFormat="1" applyFont="1" applyBorder="1" applyAlignment="1">
      <alignment horizontal="right" wrapText="1"/>
    </xf>
    <xf numFmtId="4" fontId="105" fillId="0" borderId="9" xfId="69" applyNumberFormat="1" applyFont="1" applyBorder="1" applyAlignment="1">
      <alignment horizontal="right"/>
    </xf>
    <xf numFmtId="4" fontId="106" fillId="0" borderId="23" xfId="69" applyNumberFormat="1" applyFont="1" applyFill="1" applyBorder="1" applyAlignment="1">
      <alignment horizontal="right" wrapText="1"/>
    </xf>
    <xf numFmtId="4" fontId="105" fillId="0" borderId="23" xfId="69" applyNumberFormat="1" applyFont="1" applyFill="1" applyBorder="1" applyAlignment="1">
      <alignment horizontal="right"/>
    </xf>
    <xf numFmtId="4" fontId="107" fillId="0" borderId="23" xfId="69" applyNumberFormat="1" applyFont="1" applyFill="1" applyBorder="1" applyAlignment="1">
      <alignment horizontal="right"/>
    </xf>
    <xf numFmtId="4" fontId="102" fillId="0" borderId="23" xfId="69" applyNumberFormat="1" applyFont="1" applyFill="1" applyBorder="1" applyAlignment="1">
      <alignment horizontal="right"/>
    </xf>
    <xf numFmtId="4" fontId="108" fillId="0" borderId="36" xfId="69" applyNumberFormat="1" applyFont="1" applyBorder="1" applyAlignment="1">
      <alignment vertical="center" wrapText="1"/>
    </xf>
    <xf numFmtId="4" fontId="102" fillId="0" borderId="0" xfId="69" applyNumberFormat="1" applyFont="1" applyFill="1" applyBorder="1"/>
    <xf numFmtId="4" fontId="102" fillId="0" borderId="37" xfId="69" applyNumberFormat="1" applyFont="1" applyFill="1" applyBorder="1"/>
    <xf numFmtId="4" fontId="109" fillId="0" borderId="0" xfId="69" applyNumberFormat="1" applyFont="1" applyFill="1" applyBorder="1"/>
    <xf numFmtId="0" fontId="110" fillId="0" borderId="0" xfId="69" applyFont="1" applyFill="1" applyBorder="1"/>
    <xf numFmtId="0" fontId="110" fillId="0" borderId="0" xfId="69" applyFont="1" applyFill="1"/>
    <xf numFmtId="3" fontId="110" fillId="0" borderId="0" xfId="69" applyNumberFormat="1" applyFont="1"/>
    <xf numFmtId="0" fontId="68" fillId="0" borderId="0" xfId="69"/>
    <xf numFmtId="0" fontId="96" fillId="37" borderId="0" xfId="69" applyFont="1" applyFill="1"/>
    <xf numFmtId="0" fontId="68" fillId="37" borderId="0" xfId="69" applyFill="1"/>
    <xf numFmtId="0" fontId="96" fillId="34" borderId="0" xfId="69" applyFont="1" applyFill="1"/>
    <xf numFmtId="0" fontId="68" fillId="34" borderId="0" xfId="69" applyFill="1"/>
    <xf numFmtId="0" fontId="96" fillId="38" borderId="0" xfId="69" applyFont="1" applyFill="1"/>
    <xf numFmtId="0" fontId="68" fillId="38" borderId="0" xfId="69" applyFill="1"/>
    <xf numFmtId="4" fontId="40" fillId="4" borderId="23" xfId="0" applyNumberFormat="1" applyFont="1" applyFill="1" applyBorder="1" applyAlignment="1" applyProtection="1">
      <alignment horizontal="center" wrapText="1"/>
    </xf>
    <xf numFmtId="4" fontId="40" fillId="0" borderId="23" xfId="0" applyNumberFormat="1" applyFont="1" applyBorder="1" applyAlignment="1" applyProtection="1">
      <alignment horizontal="center" wrapText="1"/>
      <protection locked="0"/>
    </xf>
    <xf numFmtId="4" fontId="40" fillId="9" borderId="23" xfId="0" applyNumberFormat="1" applyFont="1" applyFill="1" applyBorder="1" applyAlignment="1" applyProtection="1">
      <alignment horizontal="center" wrapText="1"/>
    </xf>
    <xf numFmtId="4" fontId="60" fillId="35" borderId="23" xfId="0" applyNumberFormat="1" applyFont="1" applyFill="1" applyBorder="1" applyProtection="1">
      <protection locked="0"/>
    </xf>
    <xf numFmtId="0" fontId="0" fillId="0" borderId="7" xfId="0" applyBorder="1" applyAlignment="1"/>
    <xf numFmtId="0" fontId="24" fillId="0" borderId="7" xfId="0" applyFont="1" applyBorder="1" applyAlignment="1" applyProtection="1">
      <alignment horizontal="center"/>
      <protection locked="0"/>
    </xf>
    <xf numFmtId="0" fontId="37" fillId="0" borderId="38" xfId="0" applyFont="1" applyBorder="1" applyProtection="1">
      <protection locked="0"/>
    </xf>
    <xf numFmtId="0" fontId="41" fillId="3" borderId="39" xfId="0" applyFont="1" applyFill="1" applyBorder="1" applyProtection="1">
      <protection locked="0"/>
    </xf>
    <xf numFmtId="0" fontId="41" fillId="3" borderId="32" xfId="0" applyFont="1" applyFill="1" applyBorder="1" applyProtection="1">
      <protection locked="0"/>
    </xf>
    <xf numFmtId="0" fontId="41" fillId="0" borderId="32" xfId="0" applyFont="1" applyBorder="1" applyProtection="1">
      <protection locked="0"/>
    </xf>
    <xf numFmtId="0" fontId="44" fillId="0" borderId="32" xfId="0" applyFont="1" applyBorder="1" applyProtection="1">
      <protection locked="0"/>
    </xf>
    <xf numFmtId="0" fontId="41" fillId="2" borderId="32" xfId="0" applyFont="1" applyFill="1" applyBorder="1" applyProtection="1">
      <protection locked="0"/>
    </xf>
    <xf numFmtId="0" fontId="50" fillId="0" borderId="32" xfId="0" applyFont="1" applyBorder="1" applyProtection="1">
      <protection locked="0"/>
    </xf>
    <xf numFmtId="0" fontId="41" fillId="7" borderId="32" xfId="0" applyFont="1" applyFill="1" applyBorder="1" applyProtection="1">
      <protection locked="0"/>
    </xf>
    <xf numFmtId="0" fontId="52" fillId="5" borderId="32" xfId="0" applyFont="1" applyFill="1" applyBorder="1" applyProtection="1">
      <protection locked="0"/>
    </xf>
    <xf numFmtId="0" fontId="52" fillId="4" borderId="32" xfId="0" applyFont="1" applyFill="1" applyBorder="1" applyProtection="1">
      <protection locked="0"/>
    </xf>
    <xf numFmtId="0" fontId="52" fillId="7" borderId="32" xfId="0" applyFont="1" applyFill="1" applyBorder="1" applyProtection="1">
      <protection locked="0"/>
    </xf>
    <xf numFmtId="0" fontId="50" fillId="9" borderId="32" xfId="0" applyFont="1" applyFill="1" applyBorder="1" applyProtection="1">
      <protection locked="0"/>
    </xf>
    <xf numFmtId="0" fontId="52" fillId="9" borderId="32" xfId="0" applyFont="1" applyFill="1" applyBorder="1" applyProtection="1">
      <protection locked="0"/>
    </xf>
    <xf numFmtId="0" fontId="52" fillId="0" borderId="32" xfId="0" applyFont="1" applyBorder="1" applyProtection="1">
      <protection locked="0"/>
    </xf>
    <xf numFmtId="0" fontId="89" fillId="35" borderId="32" xfId="0" applyFont="1" applyFill="1" applyBorder="1" applyProtection="1">
      <protection locked="0"/>
    </xf>
    <xf numFmtId="0" fontId="50" fillId="35" borderId="32" xfId="0" applyFont="1" applyFill="1" applyBorder="1" applyAlignment="1" applyProtection="1">
      <alignment vertical="top" wrapText="1"/>
    </xf>
    <xf numFmtId="0" fontId="88" fillId="35" borderId="32" xfId="0" applyFont="1" applyFill="1" applyBorder="1" applyAlignment="1" applyProtection="1">
      <alignment vertical="top" wrapText="1"/>
    </xf>
    <xf numFmtId="0" fontId="0" fillId="0" borderId="32" xfId="0" applyBorder="1" applyProtection="1">
      <protection locked="0"/>
    </xf>
    <xf numFmtId="0" fontId="37" fillId="0" borderId="40" xfId="0" applyFont="1" applyBorder="1" applyAlignment="1" applyProtection="1">
      <alignment horizontal="right"/>
      <protection locked="0"/>
    </xf>
    <xf numFmtId="4" fontId="39" fillId="0" borderId="41" xfId="0" applyNumberFormat="1" applyFont="1" applyBorder="1" applyAlignment="1" applyProtection="1">
      <alignment horizontal="center" wrapText="1"/>
      <protection locked="0"/>
    </xf>
    <xf numFmtId="4" fontId="43" fillId="0" borderId="42" xfId="0" applyNumberFormat="1" applyFont="1" applyBorder="1" applyProtection="1"/>
    <xf numFmtId="4" fontId="40" fillId="7" borderId="24" xfId="0" applyNumberFormat="1" applyFont="1" applyFill="1" applyBorder="1" applyAlignment="1" applyProtection="1">
      <alignment horizontal="center" wrapText="1"/>
    </xf>
    <xf numFmtId="4" fontId="47" fillId="9" borderId="42" xfId="0" applyNumberFormat="1" applyFont="1" applyFill="1" applyBorder="1" applyProtection="1"/>
    <xf numFmtId="4" fontId="43" fillId="3" borderId="24" xfId="0" applyNumberFormat="1" applyFont="1" applyFill="1" applyBorder="1" applyProtection="1"/>
    <xf numFmtId="4" fontId="43" fillId="35" borderId="24" xfId="0" applyNumberFormat="1" applyFont="1" applyFill="1" applyBorder="1" applyProtection="1"/>
    <xf numFmtId="4" fontId="94" fillId="35" borderId="24" xfId="0" applyNumberFormat="1" applyFont="1" applyFill="1" applyBorder="1" applyProtection="1"/>
    <xf numFmtId="0" fontId="29" fillId="0" borderId="24" xfId="0" applyFont="1" applyBorder="1" applyProtection="1">
      <protection locked="0"/>
    </xf>
    <xf numFmtId="0" fontId="0" fillId="0" borderId="9" xfId="0" applyBorder="1" applyProtection="1">
      <protection locked="0"/>
    </xf>
    <xf numFmtId="0" fontId="84" fillId="0" borderId="9" xfId="0" applyFont="1" applyBorder="1" applyProtection="1">
      <protection locked="0"/>
    </xf>
    <xf numFmtId="0" fontId="29" fillId="0" borderId="9" xfId="0" applyFont="1" applyBorder="1" applyProtection="1">
      <protection locked="0"/>
    </xf>
    <xf numFmtId="0" fontId="38" fillId="0" borderId="23" xfId="0" applyFont="1" applyBorder="1" applyProtection="1">
      <protection locked="0"/>
    </xf>
    <xf numFmtId="4" fontId="39" fillId="32" borderId="23" xfId="0" applyNumberFormat="1" applyFont="1" applyFill="1" applyBorder="1" applyAlignment="1" applyProtection="1">
      <alignment horizontal="center" wrapText="1"/>
      <protection locked="0"/>
    </xf>
    <xf numFmtId="4" fontId="39" fillId="0" borderId="23" xfId="0" applyNumberFormat="1" applyFont="1" applyBorder="1" applyAlignment="1" applyProtection="1">
      <alignment horizontal="center" wrapText="1"/>
      <protection locked="0"/>
    </xf>
    <xf numFmtId="0" fontId="42" fillId="3" borderId="23" xfId="0" applyFont="1" applyFill="1" applyBorder="1" applyProtection="1">
      <protection locked="0"/>
    </xf>
    <xf numFmtId="0" fontId="42" fillId="0" borderId="23" xfId="0" applyFont="1" applyBorder="1" applyProtection="1">
      <protection locked="0"/>
    </xf>
    <xf numFmtId="0" fontId="42" fillId="2" borderId="23" xfId="0" applyFont="1" applyFill="1" applyBorder="1" applyProtection="1">
      <protection locked="0"/>
    </xf>
    <xf numFmtId="0" fontId="46" fillId="2" borderId="23" xfId="0" applyFont="1" applyFill="1" applyBorder="1" applyProtection="1">
      <protection locked="0"/>
    </xf>
    <xf numFmtId="0" fontId="48" fillId="0" borderId="23" xfId="0" applyFont="1" applyBorder="1" applyProtection="1">
      <protection locked="0"/>
    </xf>
    <xf numFmtId="0" fontId="42" fillId="7" borderId="23" xfId="0" applyFont="1" applyFill="1" applyBorder="1" applyProtection="1">
      <protection locked="0"/>
    </xf>
    <xf numFmtId="0" fontId="38" fillId="5" borderId="23" xfId="0" applyFont="1" applyFill="1" applyBorder="1" applyProtection="1">
      <protection locked="0"/>
    </xf>
    <xf numFmtId="3" fontId="38" fillId="5" borderId="23" xfId="0" applyNumberFormat="1" applyFont="1" applyFill="1" applyBorder="1" applyProtection="1">
      <protection locked="0"/>
    </xf>
    <xf numFmtId="0" fontId="51" fillId="5" borderId="23" xfId="0" applyFont="1" applyFill="1" applyBorder="1" applyProtection="1">
      <protection locked="0"/>
    </xf>
    <xf numFmtId="0" fontId="49" fillId="5" borderId="23" xfId="0" applyFont="1" applyFill="1" applyBorder="1" applyProtection="1">
      <protection locked="0"/>
    </xf>
    <xf numFmtId="0" fontId="38" fillId="4" borderId="23" xfId="0" applyFont="1" applyFill="1" applyBorder="1" applyProtection="1">
      <protection locked="0"/>
    </xf>
    <xf numFmtId="0" fontId="38" fillId="7" borderId="23" xfId="0" applyFont="1" applyFill="1" applyBorder="1" applyProtection="1">
      <protection locked="0"/>
    </xf>
    <xf numFmtId="0" fontId="46" fillId="9" borderId="23" xfId="0" applyFont="1" applyFill="1" applyBorder="1" applyProtection="1">
      <protection locked="0"/>
    </xf>
    <xf numFmtId="0" fontId="42" fillId="9" borderId="23" xfId="0" applyFont="1" applyFill="1" applyBorder="1" applyProtection="1">
      <protection locked="0"/>
    </xf>
    <xf numFmtId="0" fontId="38" fillId="9" borderId="23" xfId="0" applyFont="1" applyFill="1" applyBorder="1" applyProtection="1">
      <protection locked="0"/>
    </xf>
    <xf numFmtId="0" fontId="89" fillId="0" borderId="23" xfId="0" applyFont="1" applyBorder="1" applyProtection="1">
      <protection locked="0"/>
    </xf>
    <xf numFmtId="0" fontId="89" fillId="35" borderId="23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62" fillId="35" borderId="23" xfId="0" applyFont="1" applyFill="1" applyBorder="1" applyProtection="1">
      <protection locked="0"/>
    </xf>
    <xf numFmtId="4" fontId="112" fillId="0" borderId="23" xfId="69" applyNumberFormat="1" applyFont="1" applyBorder="1" applyAlignment="1">
      <alignment vertical="center" wrapText="1"/>
    </xf>
    <xf numFmtId="0" fontId="111" fillId="0" borderId="43" xfId="69" applyFont="1" applyBorder="1" applyAlignment="1">
      <alignment vertical="center" wrapText="1"/>
    </xf>
    <xf numFmtId="4" fontId="103" fillId="0" borderId="42" xfId="69" applyNumberFormat="1" applyFont="1" applyFill="1" applyBorder="1" applyAlignment="1">
      <alignment vertical="center" wrapText="1"/>
    </xf>
    <xf numFmtId="0" fontId="96" fillId="40" borderId="23" xfId="69" applyFont="1" applyFill="1" applyBorder="1"/>
    <xf numFmtId="0" fontId="96" fillId="41" borderId="23" xfId="69" applyFont="1" applyFill="1" applyBorder="1"/>
    <xf numFmtId="0" fontId="117" fillId="42" borderId="0" xfId="0" applyFont="1" applyFill="1"/>
    <xf numFmtId="0" fontId="117" fillId="40" borderId="0" xfId="0" applyFont="1" applyFill="1"/>
    <xf numFmtId="0" fontId="117" fillId="41" borderId="0" xfId="0" applyFont="1" applyFill="1"/>
    <xf numFmtId="4" fontId="114" fillId="42" borderId="0" xfId="0" applyNumberFormat="1" applyFont="1" applyFill="1"/>
    <xf numFmtId="4" fontId="114" fillId="40" borderId="0" xfId="0" applyNumberFormat="1" applyFont="1" applyFill="1"/>
    <xf numFmtId="4" fontId="114" fillId="41" borderId="0" xfId="0" applyNumberFormat="1" applyFont="1" applyFill="1"/>
    <xf numFmtId="4" fontId="114" fillId="0" borderId="0" xfId="0" applyNumberFormat="1" applyFont="1"/>
    <xf numFmtId="0" fontId="118" fillId="0" borderId="0" xfId="0" applyFont="1"/>
    <xf numFmtId="0" fontId="96" fillId="0" borderId="0" xfId="69" applyFont="1" applyFill="1"/>
    <xf numFmtId="0" fontId="68" fillId="0" borderId="0" xfId="69" applyFill="1"/>
    <xf numFmtId="0" fontId="0" fillId="0" borderId="0" xfId="0" applyFill="1"/>
    <xf numFmtId="0" fontId="96" fillId="36" borderId="47" xfId="69" applyFont="1" applyFill="1" applyBorder="1"/>
    <xf numFmtId="0" fontId="119" fillId="39" borderId="48" xfId="0" applyFont="1" applyFill="1" applyBorder="1" applyAlignment="1">
      <alignment horizontal="center"/>
    </xf>
    <xf numFmtId="0" fontId="96" fillId="37" borderId="47" xfId="69" applyFont="1" applyFill="1" applyBorder="1"/>
    <xf numFmtId="4" fontId="121" fillId="0" borderId="26" xfId="0" applyNumberFormat="1" applyFont="1" applyFill="1" applyBorder="1" applyAlignment="1">
      <alignment horizontal="right" vertical="center" wrapText="1"/>
    </xf>
    <xf numFmtId="0" fontId="96" fillId="38" borderId="47" xfId="69" applyFont="1" applyFill="1" applyBorder="1"/>
    <xf numFmtId="0" fontId="96" fillId="34" borderId="47" xfId="69" applyFont="1" applyFill="1" applyBorder="1"/>
    <xf numFmtId="0" fontId="96" fillId="0" borderId="47" xfId="69" applyFont="1" applyBorder="1"/>
    <xf numFmtId="4" fontId="123" fillId="39" borderId="34" xfId="0" applyNumberFormat="1" applyFont="1" applyFill="1" applyBorder="1" applyAlignment="1">
      <alignment horizontal="right" vertical="center" wrapText="1"/>
    </xf>
    <xf numFmtId="4" fontId="124" fillId="0" borderId="36" xfId="0" applyNumberFormat="1" applyFont="1" applyBorder="1" applyAlignment="1">
      <alignment vertical="center" wrapText="1"/>
    </xf>
    <xf numFmtId="4" fontId="125" fillId="0" borderId="0" xfId="0" applyNumberFormat="1" applyFont="1" applyFill="1" applyBorder="1"/>
    <xf numFmtId="43" fontId="0" fillId="0" borderId="0" xfId="117" applyFont="1"/>
    <xf numFmtId="0" fontId="61" fillId="0" borderId="48" xfId="0" applyFont="1" applyFill="1" applyBorder="1" applyAlignment="1">
      <alignment vertical="center" wrapText="1"/>
    </xf>
    <xf numFmtId="0" fontId="97" fillId="0" borderId="48" xfId="0" applyFont="1" applyFill="1" applyBorder="1" applyAlignment="1">
      <alignment horizontal="left" vertical="center" wrapText="1"/>
    </xf>
    <xf numFmtId="0" fontId="83" fillId="0" borderId="48" xfId="0" applyFont="1" applyFill="1" applyBorder="1" applyAlignment="1">
      <alignment vertical="center" wrapText="1"/>
    </xf>
    <xf numFmtId="0" fontId="98" fillId="0" borderId="48" xfId="0" applyFont="1" applyFill="1" applyBorder="1" applyAlignment="1">
      <alignment horizontal="left" vertical="center" wrapText="1"/>
    </xf>
    <xf numFmtId="0" fontId="61" fillId="0" borderId="48" xfId="0" applyFont="1" applyFill="1" applyBorder="1" applyAlignment="1">
      <alignment horizontal="left" vertical="center" wrapText="1"/>
    </xf>
    <xf numFmtId="0" fontId="61" fillId="0" borderId="49" xfId="0" applyFont="1" applyFill="1" applyBorder="1" applyAlignment="1">
      <alignment horizontal="left" vertical="center" wrapText="1"/>
    </xf>
    <xf numFmtId="0" fontId="122" fillId="39" borderId="50" xfId="0" applyFont="1" applyFill="1" applyBorder="1" applyAlignment="1">
      <alignment vertical="center" wrapText="1"/>
    </xf>
    <xf numFmtId="0" fontId="115" fillId="0" borderId="48" xfId="0" applyFont="1" applyBorder="1" applyAlignment="1">
      <alignment vertical="center" wrapText="1"/>
    </xf>
    <xf numFmtId="0" fontId="123" fillId="39" borderId="51" xfId="0" applyFont="1" applyFill="1" applyBorder="1" applyAlignment="1">
      <alignment vertical="center" wrapText="1"/>
    </xf>
    <xf numFmtId="0" fontId="119" fillId="39" borderId="52" xfId="0" applyFont="1" applyFill="1" applyBorder="1" applyAlignment="1">
      <alignment horizontal="center"/>
    </xf>
    <xf numFmtId="0" fontId="0" fillId="39" borderId="2" xfId="0" applyFill="1" applyBorder="1"/>
    <xf numFmtId="4" fontId="121" fillId="0" borderId="52" xfId="0" applyNumberFormat="1" applyFont="1" applyFill="1" applyBorder="1" applyAlignment="1">
      <alignment horizontal="right" vertical="center" wrapText="1"/>
    </xf>
    <xf numFmtId="4" fontId="122" fillId="39" borderId="52" xfId="0" applyNumberFormat="1" applyFont="1" applyFill="1" applyBorder="1" applyAlignment="1">
      <alignment horizontal="right" vertical="center" wrapText="1"/>
    </xf>
    <xf numFmtId="4" fontId="123" fillId="39" borderId="5" xfId="0" applyNumberFormat="1" applyFont="1" applyFill="1" applyBorder="1" applyAlignment="1">
      <alignment horizontal="right" vertical="center" wrapText="1"/>
    </xf>
    <xf numFmtId="0" fontId="119" fillId="39" borderId="53" xfId="0" applyFont="1" applyFill="1" applyBorder="1" applyAlignment="1">
      <alignment horizontal="center"/>
    </xf>
    <xf numFmtId="0" fontId="119" fillId="39" borderId="54" xfId="0" applyFont="1" applyFill="1" applyBorder="1" applyAlignment="1">
      <alignment horizontal="center"/>
    </xf>
    <xf numFmtId="43" fontId="0" fillId="0" borderId="54" xfId="0" applyNumberFormat="1" applyBorder="1"/>
    <xf numFmtId="43" fontId="122" fillId="39" borderId="54" xfId="0" applyNumberFormat="1" applyFont="1" applyFill="1" applyBorder="1"/>
    <xf numFmtId="4" fontId="123" fillId="39" borderId="55" xfId="0" applyNumberFormat="1" applyFont="1" applyFill="1" applyBorder="1" applyAlignment="1">
      <alignment horizontal="right" vertical="center" wrapText="1"/>
    </xf>
    <xf numFmtId="43" fontId="0" fillId="0" borderId="52" xfId="0" applyNumberFormat="1" applyBorder="1"/>
    <xf numFmtId="43" fontId="122" fillId="39" borderId="52" xfId="0" applyNumberFormat="1" applyFont="1" applyFill="1" applyBorder="1"/>
    <xf numFmtId="4" fontId="122" fillId="39" borderId="5" xfId="0" applyNumberFormat="1" applyFont="1" applyFill="1" applyBorder="1" applyAlignment="1">
      <alignment horizontal="right" vertical="center" wrapText="1"/>
    </xf>
    <xf numFmtId="0" fontId="119" fillId="39" borderId="27" xfId="0" applyFont="1" applyFill="1" applyBorder="1" applyAlignment="1">
      <alignment horizontal="center"/>
    </xf>
    <xf numFmtId="0" fontId="120" fillId="39" borderId="26" xfId="0" applyFont="1" applyFill="1" applyBorder="1"/>
    <xf numFmtId="43" fontId="120" fillId="0" borderId="26" xfId="117" applyFont="1" applyBorder="1"/>
    <xf numFmtId="43" fontId="122" fillId="39" borderId="26" xfId="117" applyFont="1" applyFill="1" applyBorder="1"/>
    <xf numFmtId="43" fontId="122" fillId="39" borderId="35" xfId="117" applyFont="1" applyFill="1" applyBorder="1"/>
    <xf numFmtId="4" fontId="121" fillId="0" borderId="56" xfId="0" applyNumberFormat="1" applyFont="1" applyFill="1" applyBorder="1" applyAlignment="1">
      <alignment horizontal="right" vertical="center" wrapText="1"/>
    </xf>
    <xf numFmtId="0" fontId="119" fillId="39" borderId="46" xfId="0" applyFont="1" applyFill="1" applyBorder="1" applyAlignment="1">
      <alignment horizontal="center"/>
    </xf>
    <xf numFmtId="0" fontId="119" fillId="39" borderId="45" xfId="0" applyFont="1" applyFill="1" applyBorder="1" applyAlignment="1">
      <alignment horizontal="center"/>
    </xf>
    <xf numFmtId="43" fontId="0" fillId="0" borderId="45" xfId="0" applyNumberFormat="1" applyBorder="1"/>
    <xf numFmtId="43" fontId="122" fillId="39" borderId="45" xfId="0" applyNumberFormat="1" applyFont="1" applyFill="1" applyBorder="1"/>
    <xf numFmtId="43" fontId="0" fillId="0" borderId="57" xfId="0" applyNumberFormat="1" applyBorder="1"/>
    <xf numFmtId="43" fontId="0" fillId="0" borderId="58" xfId="0" applyNumberFormat="1" applyBorder="1"/>
    <xf numFmtId="43" fontId="120" fillId="0" borderId="60" xfId="117" applyFont="1" applyBorder="1"/>
    <xf numFmtId="4" fontId="123" fillId="39" borderId="44" xfId="0" applyNumberFormat="1" applyFont="1" applyFill="1" applyBorder="1" applyAlignment="1">
      <alignment horizontal="right" vertical="center" wrapText="1"/>
    </xf>
    <xf numFmtId="4" fontId="43" fillId="43" borderId="42" xfId="0" applyNumberFormat="1" applyFont="1" applyFill="1" applyBorder="1" applyProtection="1"/>
    <xf numFmtId="0" fontId="41" fillId="44" borderId="32" xfId="0" applyFont="1" applyFill="1" applyBorder="1" applyProtection="1">
      <protection locked="0"/>
    </xf>
    <xf numFmtId="0" fontId="42" fillId="44" borderId="23" xfId="0" applyFont="1" applyFill="1" applyBorder="1" applyProtection="1">
      <protection locked="0"/>
    </xf>
    <xf numFmtId="4" fontId="43" fillId="44" borderId="42" xfId="0" applyNumberFormat="1" applyFont="1" applyFill="1" applyBorder="1" applyProtection="1"/>
    <xf numFmtId="0" fontId="41" fillId="44" borderId="39" xfId="0" applyFont="1" applyFill="1" applyBorder="1" applyProtection="1">
      <protection locked="0"/>
    </xf>
    <xf numFmtId="0" fontId="52" fillId="44" borderId="32" xfId="0" applyFont="1" applyFill="1" applyBorder="1" applyProtection="1">
      <protection locked="0"/>
    </xf>
    <xf numFmtId="3" fontId="38" fillId="44" borderId="23" xfId="0" applyNumberFormat="1" applyFont="1" applyFill="1" applyBorder="1" applyProtection="1">
      <protection locked="0"/>
    </xf>
    <xf numFmtId="4" fontId="40" fillId="44" borderId="23" xfId="0" applyNumberFormat="1" applyFont="1" applyFill="1" applyBorder="1" applyAlignment="1" applyProtection="1">
      <alignment horizontal="center" wrapText="1"/>
    </xf>
    <xf numFmtId="0" fontId="41" fillId="0" borderId="54" xfId="0" applyFont="1" applyBorder="1" applyProtection="1">
      <protection locked="0"/>
    </xf>
    <xf numFmtId="0" fontId="127" fillId="0" borderId="61" xfId="0" applyFont="1" applyBorder="1" applyProtection="1">
      <protection locked="0"/>
    </xf>
    <xf numFmtId="0" fontId="41" fillId="2" borderId="54" xfId="0" applyFont="1" applyFill="1" applyBorder="1" applyProtection="1">
      <protection locked="0"/>
    </xf>
    <xf numFmtId="0" fontId="127" fillId="2" borderId="61" xfId="0" applyFont="1" applyFill="1" applyBorder="1" applyProtection="1">
      <protection locked="0"/>
    </xf>
    <xf numFmtId="49" fontId="55" fillId="2" borderId="1" xfId="0" applyNumberFormat="1" applyFont="1" applyFill="1" applyBorder="1" applyAlignment="1" applyProtection="1">
      <alignment horizontal="right"/>
      <protection locked="0"/>
    </xf>
    <xf numFmtId="49" fontId="55" fillId="2" borderId="61" xfId="0" applyNumberFormat="1" applyFont="1" applyFill="1" applyBorder="1" applyAlignment="1" applyProtection="1">
      <alignment horizontal="right"/>
      <protection locked="0"/>
    </xf>
    <xf numFmtId="0" fontId="114" fillId="0" borderId="0" xfId="0" applyFont="1"/>
    <xf numFmtId="0" fontId="42" fillId="0" borderId="62" xfId="0" applyFont="1" applyBorder="1" applyProtection="1">
      <protection locked="0"/>
    </xf>
    <xf numFmtId="0" fontId="46" fillId="2" borderId="62" xfId="0" applyFont="1" applyFill="1" applyBorder="1" applyProtection="1">
      <protection locked="0"/>
    </xf>
    <xf numFmtId="0" fontId="62" fillId="0" borderId="7" xfId="0" applyFont="1" applyBorder="1" applyAlignment="1" applyProtection="1">
      <alignment horizontal="center"/>
      <protection locked="0"/>
    </xf>
    <xf numFmtId="49" fontId="58" fillId="0" borderId="8" xfId="0" applyNumberFormat="1" applyFont="1" applyBorder="1" applyProtection="1">
      <protection locked="0"/>
    </xf>
    <xf numFmtId="0" fontId="61" fillId="44" borderId="9" xfId="0" applyNumberFormat="1" applyFont="1" applyFill="1" applyBorder="1" applyAlignment="1" applyProtection="1">
      <alignment horizontal="right"/>
      <protection locked="0"/>
    </xf>
    <xf numFmtId="166" fontId="61" fillId="44" borderId="9" xfId="0" applyNumberFormat="1" applyFont="1" applyFill="1" applyBorder="1" applyAlignment="1" applyProtection="1">
      <alignment horizontal="right"/>
      <protection locked="0"/>
    </xf>
    <xf numFmtId="166" fontId="61" fillId="44" borderId="1" xfId="0" applyNumberFormat="1" applyFont="1" applyFill="1" applyBorder="1" applyAlignment="1" applyProtection="1">
      <alignment horizontal="right"/>
      <protection locked="0"/>
    </xf>
    <xf numFmtId="49" fontId="61" fillId="0" borderId="1" xfId="0" applyNumberFormat="1" applyFont="1" applyBorder="1" applyAlignment="1" applyProtection="1">
      <alignment horizontal="right"/>
      <protection locked="0"/>
    </xf>
    <xf numFmtId="49" fontId="61" fillId="0" borderId="23" xfId="0" applyNumberFormat="1" applyFont="1" applyBorder="1" applyAlignment="1" applyProtection="1">
      <alignment horizontal="right"/>
      <protection locked="0"/>
    </xf>
    <xf numFmtId="49" fontId="61" fillId="2" borderId="1" xfId="0" applyNumberFormat="1" applyFont="1" applyFill="1" applyBorder="1" applyAlignment="1" applyProtection="1">
      <alignment horizontal="right"/>
      <protection locked="0"/>
    </xf>
    <xf numFmtId="49" fontId="61" fillId="44" borderId="1" xfId="0" applyNumberFormat="1" applyFont="1" applyFill="1" applyBorder="1" applyAlignment="1" applyProtection="1">
      <alignment horizontal="right"/>
      <protection locked="0"/>
    </xf>
    <xf numFmtId="49" fontId="61" fillId="0" borderId="61" xfId="0" applyNumberFormat="1" applyFont="1" applyBorder="1" applyAlignment="1" applyProtection="1">
      <alignment horizontal="right"/>
      <protection locked="0"/>
    </xf>
    <xf numFmtId="49" fontId="55" fillId="0" borderId="1" xfId="0" applyNumberFormat="1" applyFont="1" applyBorder="1" applyAlignment="1" applyProtection="1">
      <alignment horizontal="right"/>
      <protection locked="0"/>
    </xf>
    <xf numFmtId="49" fontId="61" fillId="7" borderId="1" xfId="0" applyNumberFormat="1" applyFont="1" applyFill="1" applyBorder="1" applyAlignment="1" applyProtection="1">
      <alignment horizontal="right"/>
      <protection locked="0"/>
    </xf>
    <xf numFmtId="49" fontId="58" fillId="5" borderId="1" xfId="0" applyNumberFormat="1" applyFont="1" applyFill="1" applyBorder="1" applyAlignment="1" applyProtection="1">
      <alignment horizontal="right"/>
      <protection locked="0"/>
    </xf>
    <xf numFmtId="49" fontId="58" fillId="5" borderId="1" xfId="0" applyNumberFormat="1" applyFont="1" applyFill="1" applyBorder="1" applyProtection="1">
      <protection locked="0"/>
    </xf>
    <xf numFmtId="49" fontId="58" fillId="5" borderId="1" xfId="0" applyNumberFormat="1" applyFont="1" applyFill="1" applyBorder="1" applyAlignment="1" applyProtection="1">
      <alignment horizontal="left"/>
      <protection locked="0"/>
    </xf>
    <xf numFmtId="49" fontId="58" fillId="4" borderId="1" xfId="0" applyNumberFormat="1" applyFont="1" applyFill="1" applyBorder="1" applyAlignment="1" applyProtection="1">
      <alignment horizontal="left"/>
      <protection locked="0"/>
    </xf>
    <xf numFmtId="49" fontId="58" fillId="7" borderId="1" xfId="0" applyNumberFormat="1" applyFont="1" applyFill="1" applyBorder="1" applyAlignment="1" applyProtection="1">
      <alignment horizontal="left"/>
      <protection locked="0"/>
    </xf>
    <xf numFmtId="49" fontId="58" fillId="44" borderId="1" xfId="0" applyNumberFormat="1" applyFont="1" applyFill="1" applyBorder="1" applyAlignment="1" applyProtection="1">
      <alignment horizontal="left"/>
      <protection locked="0"/>
    </xf>
    <xf numFmtId="49" fontId="41" fillId="9" borderId="1" xfId="0" applyNumberFormat="1" applyFont="1" applyFill="1" applyBorder="1" applyAlignment="1" applyProtection="1">
      <alignment horizontal="right"/>
      <protection locked="0"/>
    </xf>
    <xf numFmtId="49" fontId="58" fillId="9" borderId="1" xfId="0" applyNumberFormat="1" applyFont="1" applyFill="1" applyBorder="1" applyAlignment="1" applyProtection="1">
      <alignment horizontal="left"/>
      <protection locked="0"/>
    </xf>
    <xf numFmtId="49" fontId="61" fillId="0" borderId="0" xfId="0" applyNumberFormat="1" applyFont="1" applyBorder="1" applyAlignment="1" applyProtection="1">
      <alignment horizontal="right"/>
      <protection locked="0"/>
    </xf>
    <xf numFmtId="0" fontId="61" fillId="3" borderId="1" xfId="0" applyNumberFormat="1" applyFont="1" applyFill="1" applyBorder="1" applyAlignment="1" applyProtection="1">
      <alignment horizontal="right"/>
      <protection locked="0"/>
    </xf>
    <xf numFmtId="166" fontId="61" fillId="3" borderId="9" xfId="0" applyNumberFormat="1" applyFont="1" applyFill="1" applyBorder="1" applyAlignment="1" applyProtection="1">
      <alignment horizontal="right"/>
      <protection locked="0"/>
    </xf>
    <xf numFmtId="166" fontId="61" fillId="3" borderId="1" xfId="0" applyNumberFormat="1" applyFont="1" applyFill="1" applyBorder="1" applyAlignment="1" applyProtection="1">
      <alignment horizontal="right"/>
      <protection locked="0"/>
    </xf>
    <xf numFmtId="49" fontId="61" fillId="3" borderId="1" xfId="0" applyNumberFormat="1" applyFont="1" applyFill="1" applyBorder="1" applyAlignment="1" applyProtection="1">
      <alignment horizontal="right"/>
      <protection locked="0"/>
    </xf>
    <xf numFmtId="49" fontId="61" fillId="0" borderId="62" xfId="0" applyNumberFormat="1" applyFont="1" applyBorder="1" applyAlignment="1" applyProtection="1">
      <alignment horizontal="right"/>
      <protection locked="0"/>
    </xf>
    <xf numFmtId="49" fontId="55" fillId="2" borderId="62" xfId="0" applyNumberFormat="1" applyFont="1" applyFill="1" applyBorder="1" applyAlignment="1" applyProtection="1">
      <alignment horizontal="right"/>
      <protection locked="0"/>
    </xf>
    <xf numFmtId="49" fontId="61" fillId="0" borderId="1" xfId="0" applyNumberFormat="1" applyFont="1" applyBorder="1" applyProtection="1">
      <protection locked="0"/>
    </xf>
    <xf numFmtId="49" fontId="61" fillId="0" borderId="10" xfId="0" applyNumberFormat="1" applyFont="1" applyBorder="1" applyAlignment="1" applyProtection="1">
      <alignment horizontal="right"/>
      <protection locked="0"/>
    </xf>
    <xf numFmtId="49" fontId="61" fillId="0" borderId="9" xfId="0" applyNumberFormat="1" applyFont="1" applyBorder="1" applyProtection="1">
      <protection locked="0"/>
    </xf>
    <xf numFmtId="49" fontId="61" fillId="0" borderId="0" xfId="0" applyNumberFormat="1" applyFont="1" applyProtection="1">
      <protection locked="0"/>
    </xf>
    <xf numFmtId="4" fontId="43" fillId="32" borderId="24" xfId="0" applyNumberFormat="1" applyFont="1" applyFill="1" applyBorder="1" applyProtection="1"/>
    <xf numFmtId="4" fontId="43" fillId="43" borderId="24" xfId="0" applyNumberFormat="1" applyFont="1" applyFill="1" applyBorder="1" applyProtection="1"/>
    <xf numFmtId="4" fontId="43" fillId="33" borderId="24" xfId="0" applyNumberFormat="1" applyFont="1" applyFill="1" applyBorder="1" applyProtection="1"/>
    <xf numFmtId="49" fontId="61" fillId="0" borderId="65" xfId="0" applyNumberFormat="1" applyFont="1" applyBorder="1" applyAlignment="1" applyProtection="1">
      <alignment horizontal="right"/>
      <protection locked="0"/>
    </xf>
    <xf numFmtId="0" fontId="41" fillId="0" borderId="63" xfId="0" applyFont="1" applyBorder="1" applyProtection="1">
      <protection locked="0"/>
    </xf>
    <xf numFmtId="0" fontId="42" fillId="0" borderId="65" xfId="0" applyFont="1" applyBorder="1" applyProtection="1">
      <protection locked="0"/>
    </xf>
    <xf numFmtId="4" fontId="43" fillId="32" borderId="64" xfId="0" applyNumberFormat="1" applyFont="1" applyFill="1" applyBorder="1" applyProtection="1"/>
    <xf numFmtId="4" fontId="43" fillId="0" borderId="42" xfId="0" applyNumberFormat="1" applyFont="1" applyBorder="1" applyProtection="1"/>
    <xf numFmtId="4" fontId="43" fillId="33" borderId="42" xfId="0" applyNumberFormat="1" applyFont="1" applyFill="1" applyBorder="1" applyProtection="1"/>
    <xf numFmtId="4" fontId="43" fillId="44" borderId="42" xfId="0" applyNumberFormat="1" applyFont="1" applyFill="1" applyBorder="1" applyProtection="1"/>
    <xf numFmtId="49" fontId="55" fillId="2" borderId="74" xfId="0" applyNumberFormat="1" applyFont="1" applyFill="1" applyBorder="1" applyAlignment="1" applyProtection="1">
      <alignment horizontal="right"/>
      <protection locked="0"/>
    </xf>
    <xf numFmtId="0" fontId="129" fillId="2" borderId="74" xfId="0" applyFont="1" applyFill="1" applyBorder="1" applyProtection="1">
      <protection locked="0"/>
    </xf>
    <xf numFmtId="0" fontId="41" fillId="2" borderId="75" xfId="0" applyFont="1" applyFill="1" applyBorder="1" applyAlignment="1" applyProtection="1">
      <alignment wrapText="1"/>
      <protection locked="0"/>
    </xf>
    <xf numFmtId="0" fontId="41" fillId="2" borderId="75" xfId="0" applyFont="1" applyFill="1" applyBorder="1" applyAlignment="1" applyProtection="1">
      <protection locked="0"/>
    </xf>
    <xf numFmtId="49" fontId="44" fillId="9" borderId="74" xfId="0" applyNumberFormat="1" applyFont="1" applyFill="1" applyBorder="1" applyAlignment="1" applyProtection="1">
      <alignment horizontal="right"/>
      <protection locked="0"/>
    </xf>
    <xf numFmtId="0" fontId="50" fillId="9" borderId="75" xfId="0" applyFont="1" applyFill="1" applyBorder="1" applyProtection="1">
      <protection locked="0"/>
    </xf>
    <xf numFmtId="0" fontId="129" fillId="9" borderId="74" xfId="0" applyFont="1" applyFill="1" applyBorder="1" applyProtection="1">
      <protection locked="0"/>
    </xf>
    <xf numFmtId="49" fontId="61" fillId="0" borderId="76" xfId="0" applyNumberFormat="1" applyFont="1" applyBorder="1" applyAlignment="1" applyProtection="1">
      <alignment horizontal="right"/>
      <protection locked="0"/>
    </xf>
    <xf numFmtId="0" fontId="41" fillId="0" borderId="77" xfId="0" applyFont="1" applyBorder="1" applyAlignment="1" applyProtection="1">
      <alignment wrapText="1"/>
      <protection locked="0"/>
    </xf>
    <xf numFmtId="49" fontId="61" fillId="44" borderId="76" xfId="0" applyNumberFormat="1" applyFont="1" applyFill="1" applyBorder="1" applyAlignment="1" applyProtection="1">
      <alignment horizontal="right"/>
      <protection locked="0"/>
    </xf>
    <xf numFmtId="0" fontId="41" fillId="44" borderId="77" xfId="0" applyFont="1" applyFill="1" applyBorder="1" applyAlignment="1" applyProtection="1">
      <alignment wrapText="1"/>
      <protection locked="0"/>
    </xf>
    <xf numFmtId="49" fontId="61" fillId="8" borderId="76" xfId="0" applyNumberFormat="1" applyFont="1" applyFill="1" applyBorder="1" applyAlignment="1" applyProtection="1">
      <alignment horizontal="right"/>
      <protection locked="0"/>
    </xf>
    <xf numFmtId="0" fontId="41" fillId="8" borderId="77" xfId="0" applyFont="1" applyFill="1" applyBorder="1" applyAlignment="1" applyProtection="1">
      <alignment wrapText="1"/>
      <protection locked="0"/>
    </xf>
    <xf numFmtId="0" fontId="129" fillId="0" borderId="76" xfId="0" applyFont="1" applyBorder="1" applyProtection="1">
      <protection locked="0"/>
    </xf>
    <xf numFmtId="49" fontId="41" fillId="9" borderId="76" xfId="0" applyNumberFormat="1" applyFont="1" applyFill="1" applyBorder="1" applyAlignment="1" applyProtection="1">
      <alignment horizontal="right"/>
      <protection locked="0"/>
    </xf>
    <xf numFmtId="0" fontId="50" fillId="9" borderId="77" xfId="0" applyFont="1" applyFill="1" applyBorder="1" applyAlignment="1" applyProtection="1">
      <alignment wrapText="1"/>
      <protection locked="0"/>
    </xf>
    <xf numFmtId="0" fontId="129" fillId="9" borderId="76" xfId="0" applyFont="1" applyFill="1" applyBorder="1" applyProtection="1">
      <protection locked="0"/>
    </xf>
    <xf numFmtId="4" fontId="43" fillId="8" borderId="24" xfId="0" applyNumberFormat="1" applyFont="1" applyFill="1" applyBorder="1" applyProtection="1"/>
    <xf numFmtId="49" fontId="61" fillId="45" borderId="79" xfId="0" applyNumberFormat="1" applyFont="1" applyFill="1" applyBorder="1" applyAlignment="1" applyProtection="1">
      <alignment horizontal="right"/>
      <protection locked="0"/>
    </xf>
    <xf numFmtId="0" fontId="41" fillId="45" borderId="78" xfId="0" applyFont="1" applyFill="1" applyBorder="1" applyProtection="1">
      <protection locked="0"/>
    </xf>
    <xf numFmtId="4" fontId="43" fillId="45" borderId="42" xfId="0" applyNumberFormat="1" applyFont="1" applyFill="1" applyBorder="1" applyProtection="1"/>
    <xf numFmtId="0" fontId="129" fillId="45" borderId="79" xfId="0" applyFont="1" applyFill="1" applyBorder="1" applyProtection="1">
      <protection locked="0"/>
    </xf>
    <xf numFmtId="49" fontId="58" fillId="45" borderId="79" xfId="0" applyNumberFormat="1" applyFont="1" applyFill="1" applyBorder="1" applyAlignment="1" applyProtection="1">
      <alignment horizontal="left"/>
      <protection locked="0"/>
    </xf>
    <xf numFmtId="0" fontId="52" fillId="45" borderId="78" xfId="0" applyFont="1" applyFill="1" applyBorder="1" applyProtection="1">
      <protection locked="0"/>
    </xf>
    <xf numFmtId="4" fontId="40" fillId="45" borderId="23" xfId="0" applyNumberFormat="1" applyFont="1" applyFill="1" applyBorder="1" applyAlignment="1" applyProtection="1">
      <alignment horizontal="center" wrapText="1"/>
      <protection locked="0"/>
    </xf>
    <xf numFmtId="0" fontId="38" fillId="45" borderId="23" xfId="0" applyFont="1" applyFill="1" applyBorder="1" applyProtection="1">
      <protection locked="0"/>
    </xf>
    <xf numFmtId="4" fontId="43" fillId="45" borderId="24" xfId="0" applyNumberFormat="1" applyFont="1" applyFill="1" applyBorder="1" applyProtection="1"/>
    <xf numFmtId="49" fontId="89" fillId="35" borderId="79" xfId="0" applyNumberFormat="1" applyFont="1" applyFill="1" applyBorder="1" applyAlignment="1" applyProtection="1">
      <protection locked="0"/>
    </xf>
    <xf numFmtId="0" fontId="50" fillId="35" borderId="78" xfId="0" applyFont="1" applyFill="1" applyBorder="1" applyAlignment="1" applyProtection="1">
      <alignment wrapText="1"/>
    </xf>
    <xf numFmtId="0" fontId="130" fillId="35" borderId="79" xfId="0" applyFont="1" applyFill="1" applyBorder="1" applyAlignment="1" applyProtection="1">
      <protection locked="0"/>
    </xf>
    <xf numFmtId="0" fontId="131" fillId="32" borderId="80" xfId="0" applyFont="1" applyFill="1" applyBorder="1" applyAlignment="1" applyProtection="1">
      <alignment vertical="top" wrapText="1"/>
    </xf>
    <xf numFmtId="0" fontId="27" fillId="32" borderId="81" xfId="0" applyFont="1" applyFill="1" applyBorder="1" applyAlignment="1" applyProtection="1">
      <alignment vertical="top" wrapText="1"/>
    </xf>
    <xf numFmtId="0" fontId="28" fillId="45" borderId="80" xfId="0" applyFont="1" applyFill="1" applyBorder="1" applyAlignment="1" applyProtection="1">
      <alignment vertical="top" wrapText="1"/>
    </xf>
    <xf numFmtId="0" fontId="25" fillId="45" borderId="81" xfId="0" applyFont="1" applyFill="1" applyBorder="1" applyAlignment="1" applyProtection="1">
      <alignment vertical="top" wrapText="1"/>
    </xf>
    <xf numFmtId="4" fontId="132" fillId="32" borderId="81" xfId="0" applyNumberFormat="1" applyFont="1" applyFill="1" applyBorder="1" applyProtection="1"/>
    <xf numFmtId="4" fontId="31" fillId="45" borderId="81" xfId="0" applyNumberFormat="1" applyFont="1" applyFill="1" applyBorder="1" applyProtection="1"/>
    <xf numFmtId="0" fontId="87" fillId="32" borderId="82" xfId="0" applyFont="1" applyFill="1" applyBorder="1" applyAlignment="1" applyProtection="1">
      <alignment vertical="top" wrapText="1"/>
    </xf>
    <xf numFmtId="0" fontId="95" fillId="32" borderId="83" xfId="0" applyFont="1" applyFill="1" applyBorder="1" applyAlignment="1" applyProtection="1">
      <alignment vertical="top" wrapText="1"/>
    </xf>
    <xf numFmtId="4" fontId="84" fillId="32" borderId="84" xfId="0" applyNumberFormat="1" applyFont="1" applyFill="1" applyBorder="1" applyProtection="1"/>
    <xf numFmtId="0" fontId="96" fillId="37" borderId="81" xfId="69" applyFont="1" applyFill="1" applyBorder="1"/>
    <xf numFmtId="0" fontId="100" fillId="0" borderId="83" xfId="69" applyFont="1" applyBorder="1" applyAlignment="1">
      <alignment vertical="center" wrapText="1"/>
    </xf>
    <xf numFmtId="4" fontId="100" fillId="0" borderId="85" xfId="69" applyNumberFormat="1" applyFont="1" applyBorder="1" applyAlignment="1">
      <alignment horizontal="right" wrapText="1"/>
    </xf>
    <xf numFmtId="4" fontId="105" fillId="0" borderId="81" xfId="69" applyNumberFormat="1" applyFont="1" applyFill="1" applyBorder="1" applyAlignment="1">
      <alignment horizontal="right"/>
    </xf>
    <xf numFmtId="4" fontId="121" fillId="0" borderId="86" xfId="0" applyNumberFormat="1" applyFont="1" applyFill="1" applyBorder="1" applyAlignment="1">
      <alignment horizontal="right" vertical="center" wrapText="1"/>
    </xf>
    <xf numFmtId="43" fontId="0" fillId="0" borderId="87" xfId="0" applyNumberFormat="1" applyBorder="1"/>
    <xf numFmtId="43" fontId="0" fillId="0" borderId="86" xfId="0" applyNumberFormat="1" applyBorder="1"/>
    <xf numFmtId="0" fontId="123" fillId="39" borderId="59" xfId="0" applyFont="1" applyFill="1" applyBorder="1" applyAlignment="1">
      <alignment vertical="center" wrapText="1"/>
    </xf>
    <xf numFmtId="0" fontId="96" fillId="37" borderId="88" xfId="69" applyFont="1" applyFill="1" applyBorder="1"/>
    <xf numFmtId="0" fontId="100" fillId="0" borderId="89" xfId="69" applyFont="1" applyBorder="1" applyAlignment="1">
      <alignment vertical="center" wrapText="1"/>
    </xf>
    <xf numFmtId="0" fontId="96" fillId="37" borderId="9" xfId="69" applyFont="1" applyFill="1" applyBorder="1"/>
    <xf numFmtId="0" fontId="115" fillId="0" borderId="90" xfId="0" applyFont="1" applyBorder="1" applyAlignment="1">
      <alignment vertical="center" wrapText="1"/>
    </xf>
    <xf numFmtId="4" fontId="121" fillId="0" borderId="60" xfId="0" applyNumberFormat="1" applyFont="1" applyFill="1" applyBorder="1" applyAlignment="1">
      <alignment horizontal="right" vertical="center" wrapText="1"/>
    </xf>
    <xf numFmtId="4" fontId="121" fillId="0" borderId="91" xfId="0" applyNumberFormat="1" applyFont="1" applyFill="1" applyBorder="1" applyAlignment="1">
      <alignment horizontal="right" vertical="center" wrapText="1"/>
    </xf>
    <xf numFmtId="43" fontId="0" fillId="0" borderId="91" xfId="0" applyNumberFormat="1" applyBorder="1"/>
    <xf numFmtId="43" fontId="120" fillId="0" borderId="92" xfId="117" applyFont="1" applyBorder="1"/>
    <xf numFmtId="49" fontId="61" fillId="0" borderId="94" xfId="0" applyNumberFormat="1" applyFont="1" applyBorder="1" applyAlignment="1" applyProtection="1">
      <alignment horizontal="right"/>
      <protection locked="0"/>
    </xf>
    <xf numFmtId="0" fontId="46" fillId="8" borderId="76" xfId="0" applyFont="1" applyFill="1" applyBorder="1" applyProtection="1">
      <protection locked="0"/>
    </xf>
    <xf numFmtId="0" fontId="46" fillId="0" borderId="76" xfId="0" applyFont="1" applyBorder="1" applyProtection="1">
      <protection locked="0"/>
    </xf>
    <xf numFmtId="0" fontId="46" fillId="44" borderId="76" xfId="0" applyFont="1" applyFill="1" applyBorder="1" applyProtection="1">
      <protection locked="0"/>
    </xf>
    <xf numFmtId="0" fontId="129" fillId="0" borderId="94" xfId="0" applyFont="1" applyBorder="1" applyProtection="1">
      <protection locked="0"/>
    </xf>
    <xf numFmtId="0" fontId="44" fillId="0" borderId="87" xfId="0" applyFont="1" applyBorder="1" applyAlignment="1" applyProtection="1">
      <alignment wrapText="1"/>
      <protection locked="0"/>
    </xf>
    <xf numFmtId="0" fontId="129" fillId="0" borderId="94" xfId="0" applyFont="1" applyBorder="1" applyAlignment="1" applyProtection="1">
      <alignment wrapText="1"/>
      <protection locked="0"/>
    </xf>
    <xf numFmtId="49" fontId="55" fillId="33" borderId="94" xfId="0" applyNumberFormat="1" applyFont="1" applyFill="1" applyBorder="1" applyAlignment="1" applyProtection="1">
      <alignment horizontal="right"/>
      <protection locked="0"/>
    </xf>
    <xf numFmtId="0" fontId="41" fillId="33" borderId="87" xfId="0" applyFont="1" applyFill="1" applyBorder="1" applyAlignment="1" applyProtection="1">
      <alignment wrapText="1"/>
      <protection locked="0"/>
    </xf>
    <xf numFmtId="49" fontId="55" fillId="33" borderId="1" xfId="0" applyNumberFormat="1" applyFont="1" applyFill="1" applyBorder="1" applyAlignment="1" applyProtection="1">
      <alignment horizontal="right"/>
      <protection locked="0"/>
    </xf>
    <xf numFmtId="0" fontId="49" fillId="33" borderId="94" xfId="0" applyFont="1" applyFill="1" applyBorder="1" applyProtection="1">
      <protection locked="0"/>
    </xf>
    <xf numFmtId="0" fontId="129" fillId="33" borderId="94" xfId="0" applyFont="1" applyFill="1" applyBorder="1" applyProtection="1">
      <protection locked="0"/>
    </xf>
    <xf numFmtId="49" fontId="58" fillId="5" borderId="94" xfId="0" applyNumberFormat="1" applyFont="1" applyFill="1" applyBorder="1" applyAlignment="1" applyProtection="1">
      <alignment horizontal="right"/>
      <protection locked="0"/>
    </xf>
    <xf numFmtId="0" fontId="52" fillId="5" borderId="87" xfId="0" applyFont="1" applyFill="1" applyBorder="1" applyProtection="1">
      <protection locked="0"/>
    </xf>
    <xf numFmtId="0" fontId="38" fillId="5" borderId="94" xfId="0" applyFont="1" applyFill="1" applyBorder="1" applyProtection="1">
      <protection locked="0"/>
    </xf>
    <xf numFmtId="0" fontId="41" fillId="33" borderId="32" xfId="0" applyFont="1" applyFill="1" applyBorder="1" applyAlignment="1" applyProtection="1">
      <alignment wrapText="1"/>
      <protection locked="0"/>
    </xf>
    <xf numFmtId="0" fontId="133" fillId="33" borderId="94" xfId="0" applyFont="1" applyFill="1" applyBorder="1" applyProtection="1">
      <protection locked="0"/>
    </xf>
    <xf numFmtId="0" fontId="134" fillId="33" borderId="94" xfId="0" applyFont="1" applyFill="1" applyBorder="1" applyProtection="1">
      <protection locked="0"/>
    </xf>
    <xf numFmtId="0" fontId="25" fillId="0" borderId="94" xfId="0" applyFont="1" applyBorder="1" applyProtection="1"/>
    <xf numFmtId="4" fontId="29" fillId="0" borderId="94" xfId="0" applyNumberFormat="1" applyFont="1" applyBorder="1" applyProtection="1"/>
    <xf numFmtId="0" fontId="27" fillId="0" borderId="86" xfId="0" applyFont="1" applyBorder="1" applyAlignment="1" applyProtection="1">
      <alignment vertical="top" wrapText="1"/>
    </xf>
    <xf numFmtId="0" fontId="96" fillId="40" borderId="94" xfId="69" applyFont="1" applyFill="1" applyBorder="1"/>
    <xf numFmtId="0" fontId="61" fillId="0" borderId="93" xfId="69" applyFont="1" applyFill="1" applyBorder="1" applyAlignment="1">
      <alignment vertical="center" wrapText="1"/>
    </xf>
    <xf numFmtId="0" fontId="96" fillId="37" borderId="94" xfId="69" applyFont="1" applyFill="1" applyBorder="1"/>
    <xf numFmtId="0" fontId="135" fillId="0" borderId="24" xfId="69" applyFont="1" applyBorder="1"/>
    <xf numFmtId="0" fontId="137" fillId="0" borderId="103" xfId="108" applyFont="1" applyBorder="1" applyAlignment="1">
      <alignment wrapText="1"/>
    </xf>
    <xf numFmtId="0" fontId="137" fillId="0" borderId="101" xfId="108" applyFont="1" applyBorder="1" applyAlignment="1">
      <alignment wrapText="1"/>
    </xf>
    <xf numFmtId="0" fontId="139" fillId="0" borderId="101" xfId="108" applyFont="1" applyBorder="1" applyAlignment="1">
      <alignment wrapText="1"/>
    </xf>
    <xf numFmtId="0" fontId="141" fillId="0" borderId="101" xfId="108" applyFont="1" applyBorder="1" applyAlignment="1">
      <alignment wrapText="1"/>
    </xf>
    <xf numFmtId="0" fontId="143" fillId="0" borderId="101" xfId="108" applyFont="1" applyBorder="1" applyAlignment="1">
      <alignment wrapText="1"/>
    </xf>
    <xf numFmtId="0" fontId="113" fillId="0" borderId="0" xfId="108" applyAlignment="1">
      <alignment wrapText="1"/>
    </xf>
    <xf numFmtId="0" fontId="61" fillId="0" borderId="0" xfId="108" applyFont="1" applyAlignment="1">
      <alignment wrapText="1"/>
    </xf>
    <xf numFmtId="0" fontId="136" fillId="0" borderId="101" xfId="108" applyFont="1" applyBorder="1" applyAlignment="1">
      <alignment wrapText="1"/>
    </xf>
    <xf numFmtId="0" fontId="137" fillId="0" borderId="102" xfId="108" applyFont="1" applyBorder="1" applyAlignment="1">
      <alignment wrapText="1"/>
    </xf>
    <xf numFmtId="4" fontId="61" fillId="32" borderId="97" xfId="108" applyNumberFormat="1" applyFont="1" applyFill="1" applyBorder="1" applyAlignment="1">
      <alignment wrapText="1"/>
    </xf>
    <xf numFmtId="0" fontId="136" fillId="0" borderId="102" xfId="108" applyFont="1" applyBorder="1" applyAlignment="1">
      <alignment wrapText="1"/>
    </xf>
    <xf numFmtId="4" fontId="138" fillId="0" borderId="102" xfId="108" applyNumberFormat="1" applyFont="1" applyBorder="1" applyAlignment="1">
      <alignment wrapText="1"/>
    </xf>
    <xf numFmtId="4" fontId="140" fillId="0" borderId="102" xfId="108" applyNumberFormat="1" applyFont="1" applyBorder="1" applyAlignment="1">
      <alignment wrapText="1"/>
    </xf>
    <xf numFmtId="4" fontId="142" fillId="0" borderId="102" xfId="108" applyNumberFormat="1" applyFont="1" applyBorder="1" applyAlignment="1">
      <alignment wrapText="1"/>
    </xf>
    <xf numFmtId="4" fontId="62" fillId="46" borderId="97" xfId="108" applyNumberFormat="1" applyFont="1" applyFill="1" applyBorder="1" applyAlignment="1">
      <alignment wrapText="1"/>
    </xf>
    <xf numFmtId="4" fontId="144" fillId="32" borderId="97" xfId="108" applyNumberFormat="1" applyFont="1" applyFill="1" applyBorder="1" applyAlignment="1">
      <alignment wrapText="1"/>
    </xf>
    <xf numFmtId="0" fontId="113" fillId="0" borderId="102" xfId="108" applyBorder="1" applyAlignment="1">
      <alignment wrapText="1"/>
    </xf>
    <xf numFmtId="0" fontId="145" fillId="0" borderId="102" xfId="110" applyFont="1" applyBorder="1" applyAlignment="1">
      <alignment wrapText="1"/>
    </xf>
    <xf numFmtId="4" fontId="140" fillId="32" borderId="97" xfId="108" applyNumberFormat="1" applyFont="1" applyFill="1" applyBorder="1" applyAlignment="1">
      <alignment wrapText="1"/>
    </xf>
    <xf numFmtId="4" fontId="146" fillId="32" borderId="97" xfId="108" applyNumberFormat="1" applyFont="1" applyFill="1" applyBorder="1" applyAlignment="1">
      <alignment wrapText="1"/>
    </xf>
    <xf numFmtId="0" fontId="142" fillId="39" borderId="102" xfId="108" applyFont="1" applyFill="1" applyBorder="1" applyAlignment="1">
      <alignment wrapText="1"/>
    </xf>
    <xf numFmtId="0" fontId="136" fillId="39" borderId="102" xfId="108" applyFont="1" applyFill="1" applyBorder="1" applyAlignment="1">
      <alignment wrapText="1"/>
    </xf>
    <xf numFmtId="4" fontId="142" fillId="39" borderId="102" xfId="108" applyNumberFormat="1" applyFont="1" applyFill="1" applyBorder="1" applyAlignment="1">
      <alignment wrapText="1"/>
    </xf>
    <xf numFmtId="4" fontId="142" fillId="39" borderId="101" xfId="108" applyNumberFormat="1" applyFont="1" applyFill="1" applyBorder="1" applyAlignment="1">
      <alignment wrapText="1"/>
    </xf>
    <xf numFmtId="4" fontId="142" fillId="39" borderId="97" xfId="108" applyNumberFormat="1" applyFont="1" applyFill="1" applyBorder="1" applyAlignment="1">
      <alignment wrapText="1"/>
    </xf>
    <xf numFmtId="0" fontId="61" fillId="0" borderId="102" xfId="108" applyFont="1" applyBorder="1" applyAlignment="1">
      <alignment wrapText="1"/>
    </xf>
    <xf numFmtId="4" fontId="138" fillId="32" borderId="102" xfId="108" applyNumberFormat="1" applyFont="1" applyFill="1" applyBorder="1" applyAlignment="1">
      <alignment wrapText="1"/>
    </xf>
    <xf numFmtId="4" fontId="147" fillId="0" borderId="101" xfId="108" applyNumberFormat="1" applyFont="1" applyBorder="1" applyAlignment="1">
      <alignment horizontal="right" wrapText="1"/>
    </xf>
    <xf numFmtId="4" fontId="55" fillId="32" borderId="97" xfId="108" applyNumberFormat="1" applyFont="1" applyFill="1" applyBorder="1" applyAlignment="1">
      <alignment wrapText="1"/>
    </xf>
    <xf numFmtId="4" fontId="148" fillId="0" borderId="101" xfId="108" applyNumberFormat="1" applyFont="1" applyBorder="1" applyAlignment="1">
      <alignment horizontal="right" wrapText="1"/>
    </xf>
    <xf numFmtId="4" fontId="138" fillId="32" borderId="97" xfId="108" applyNumberFormat="1" applyFont="1" applyFill="1" applyBorder="1" applyAlignment="1">
      <alignment wrapText="1"/>
    </xf>
    <xf numFmtId="4" fontId="149" fillId="0" borderId="101" xfId="108" applyNumberFormat="1" applyFont="1" applyBorder="1" applyAlignment="1">
      <alignment wrapText="1"/>
    </xf>
    <xf numFmtId="0" fontId="142" fillId="8" borderId="102" xfId="108" applyFont="1" applyFill="1" applyBorder="1" applyAlignment="1">
      <alignment wrapText="1"/>
    </xf>
    <xf numFmtId="4" fontId="146" fillId="8" borderId="102" xfId="108" applyNumberFormat="1" applyFont="1" applyFill="1" applyBorder="1" applyAlignment="1">
      <alignment wrapText="1"/>
    </xf>
    <xf numFmtId="4" fontId="62" fillId="0" borderId="102" xfId="108" applyNumberFormat="1" applyFont="1" applyBorder="1" applyAlignment="1">
      <alignment wrapText="1"/>
    </xf>
    <xf numFmtId="4" fontId="62" fillId="0" borderId="101" xfId="108" applyNumberFormat="1" applyFont="1" applyBorder="1" applyAlignment="1">
      <alignment wrapText="1"/>
    </xf>
    <xf numFmtId="4" fontId="62" fillId="0" borderId="97" xfId="108" applyNumberFormat="1" applyFont="1" applyBorder="1" applyAlignment="1">
      <alignment wrapText="1"/>
    </xf>
    <xf numFmtId="0" fontId="0" fillId="0" borderId="0" xfId="0" applyAlignment="1">
      <alignment wrapText="1"/>
    </xf>
    <xf numFmtId="0" fontId="61" fillId="0" borderId="0" xfId="0" applyFont="1" applyAlignment="1">
      <alignment horizont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61" fillId="0" borderId="0" xfId="0" applyNumberFormat="1" applyFont="1" applyAlignment="1">
      <alignment horizontal="center" vertical="top" wrapText="1"/>
    </xf>
    <xf numFmtId="44" fontId="83" fillId="0" borderId="0" xfId="0" applyNumberFormat="1" applyFont="1" applyAlignment="1">
      <alignment horizontal="center" wrapText="1"/>
    </xf>
    <xf numFmtId="4" fontId="61" fillId="0" borderId="0" xfId="0" applyNumberFormat="1" applyFont="1" applyAlignment="1">
      <alignment horizontal="center" wrapText="1"/>
    </xf>
    <xf numFmtId="0" fontId="83" fillId="0" borderId="0" xfId="0" applyFont="1" applyAlignment="1">
      <alignment horizontal="center" wrapText="1"/>
    </xf>
    <xf numFmtId="49" fontId="62" fillId="0" borderId="0" xfId="0" applyNumberFormat="1" applyFont="1" applyAlignment="1">
      <alignment wrapText="1"/>
    </xf>
    <xf numFmtId="4" fontId="61" fillId="0" borderId="0" xfId="0" applyNumberFormat="1" applyFont="1" applyAlignment="1">
      <alignment wrapText="1"/>
    </xf>
    <xf numFmtId="4" fontId="83" fillId="0" borderId="0" xfId="0" applyNumberFormat="1" applyFont="1" applyAlignment="1">
      <alignment horizontal="center" wrapText="1"/>
    </xf>
    <xf numFmtId="0" fontId="62" fillId="32" borderId="0" xfId="0" applyFont="1" applyFill="1"/>
    <xf numFmtId="0" fontId="55" fillId="32" borderId="0" xfId="0" applyFont="1" applyFill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66" fillId="0" borderId="0" xfId="0" applyFont="1" applyAlignment="1">
      <alignment wrapText="1"/>
    </xf>
    <xf numFmtId="0" fontId="113" fillId="0" borderId="0" xfId="108"/>
    <xf numFmtId="4" fontId="61" fillId="0" borderId="102" xfId="108" applyNumberFormat="1" applyFont="1" applyBorder="1" applyAlignment="1">
      <alignment wrapText="1"/>
    </xf>
    <xf numFmtId="4" fontId="113" fillId="0" borderId="0" xfId="108" applyNumberFormat="1"/>
    <xf numFmtId="0" fontId="8" fillId="0" borderId="0" xfId="153" applyAlignment="1">
      <alignment wrapText="1"/>
    </xf>
    <xf numFmtId="4" fontId="123" fillId="32" borderId="97" xfId="108" applyNumberFormat="1" applyFont="1" applyFill="1" applyBorder="1" applyAlignment="1">
      <alignment wrapText="1"/>
    </xf>
    <xf numFmtId="0" fontId="172" fillId="0" borderId="0" xfId="0" applyFont="1"/>
    <xf numFmtId="0" fontId="61" fillId="0" borderId="0" xfId="0" applyFont="1" applyAlignment="1">
      <alignment wrapText="1"/>
    </xf>
    <xf numFmtId="0" fontId="17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172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4" fontId="47" fillId="44" borderId="9" xfId="0" applyNumberFormat="1" applyFont="1" applyFill="1" applyBorder="1" applyAlignment="1" applyProtection="1">
      <alignment horizontal="right" wrapText="1"/>
      <protection locked="0"/>
    </xf>
    <xf numFmtId="4" fontId="40" fillId="5" borderId="107" xfId="0" applyNumberFormat="1" applyFont="1" applyFill="1" applyBorder="1" applyAlignment="1">
      <alignment horizontal="center" wrapText="1"/>
    </xf>
    <xf numFmtId="4" fontId="90" fillId="5" borderId="107" xfId="0" applyNumberFormat="1" applyFont="1" applyFill="1" applyBorder="1" applyAlignment="1">
      <alignment horizontal="center"/>
    </xf>
    <xf numFmtId="4" fontId="40" fillId="5" borderId="107" xfId="0" applyNumberFormat="1" applyFont="1" applyFill="1" applyBorder="1" applyAlignment="1">
      <alignment horizontal="right" wrapText="1"/>
    </xf>
    <xf numFmtId="4" fontId="40" fillId="4" borderId="107" xfId="0" applyNumberFormat="1" applyFont="1" applyFill="1" applyBorder="1" applyAlignment="1">
      <alignment horizontal="right" wrapText="1"/>
    </xf>
    <xf numFmtId="4" fontId="40" fillId="7" borderId="107" xfId="0" applyNumberFormat="1" applyFont="1" applyFill="1" applyBorder="1" applyAlignment="1">
      <alignment horizontal="right" wrapText="1"/>
    </xf>
    <xf numFmtId="4" fontId="40" fillId="44" borderId="107" xfId="0" applyNumberFormat="1" applyFont="1" applyFill="1" applyBorder="1" applyAlignment="1">
      <alignment horizontal="right" wrapText="1"/>
    </xf>
    <xf numFmtId="4" fontId="40" fillId="45" borderId="107" xfId="0" applyNumberFormat="1" applyFont="1" applyFill="1" applyBorder="1" applyAlignment="1" applyProtection="1">
      <alignment horizontal="right" wrapText="1"/>
      <protection locked="0"/>
    </xf>
    <xf numFmtId="4" fontId="40" fillId="9" borderId="107" xfId="0" applyNumberFormat="1" applyFont="1" applyFill="1" applyBorder="1" applyAlignment="1" applyProtection="1">
      <alignment horizontal="center" wrapText="1"/>
      <protection locked="0"/>
    </xf>
    <xf numFmtId="4" fontId="39" fillId="9" borderId="107" xfId="0" applyNumberFormat="1" applyFont="1" applyFill="1" applyBorder="1" applyAlignment="1" applyProtection="1">
      <alignment horizontal="center" wrapText="1"/>
      <protection locked="0"/>
    </xf>
    <xf numFmtId="4" fontId="40" fillId="9" borderId="107" xfId="0" applyNumberFormat="1" applyFont="1" applyFill="1" applyBorder="1" applyAlignment="1">
      <alignment horizontal="right" wrapText="1"/>
    </xf>
    <xf numFmtId="4" fontId="91" fillId="0" borderId="107" xfId="0" applyNumberFormat="1" applyFont="1" applyBorder="1"/>
    <xf numFmtId="4" fontId="60" fillId="35" borderId="107" xfId="0" applyNumberFormat="1" applyFont="1" applyFill="1" applyBorder="1" applyProtection="1">
      <protection locked="0"/>
    </xf>
    <xf numFmtId="4" fontId="59" fillId="35" borderId="107" xfId="0" applyNumberFormat="1" applyFont="1" applyFill="1" applyBorder="1" applyProtection="1">
      <protection locked="0"/>
    </xf>
    <xf numFmtId="0" fontId="84" fillId="0" borderId="107" xfId="0" applyFont="1" applyBorder="1" applyProtection="1">
      <protection locked="0"/>
    </xf>
    <xf numFmtId="4" fontId="91" fillId="0" borderId="10" xfId="0" applyNumberFormat="1" applyFont="1" applyBorder="1"/>
    <xf numFmtId="4" fontId="178" fillId="0" borderId="0" xfId="108" applyNumberFormat="1" applyFont="1"/>
    <xf numFmtId="4" fontId="29" fillId="0" borderId="0" xfId="0" applyNumberFormat="1" applyFont="1" applyProtection="1">
      <protection locked="0"/>
    </xf>
    <xf numFmtId="0" fontId="0" fillId="0" borderId="0" xfId="108" applyFont="1"/>
    <xf numFmtId="0" fontId="179" fillId="9" borderId="23" xfId="0" applyFont="1" applyFill="1" applyBorder="1" applyProtection="1">
      <protection locked="0"/>
    </xf>
    <xf numFmtId="4" fontId="47" fillId="44" borderId="109" xfId="0" applyNumberFormat="1" applyFont="1" applyFill="1" applyBorder="1" applyAlignment="1" applyProtection="1">
      <alignment horizontal="right" wrapText="1"/>
      <protection locked="0"/>
    </xf>
    <xf numFmtId="4" fontId="47" fillId="32" borderId="109" xfId="0" applyNumberFormat="1" applyFont="1" applyFill="1" applyBorder="1" applyAlignment="1" applyProtection="1">
      <alignment horizontal="right" wrapText="1"/>
      <protection locked="0"/>
    </xf>
    <xf numFmtId="4" fontId="126" fillId="32" borderId="109" xfId="0" applyNumberFormat="1" applyFont="1" applyFill="1" applyBorder="1" applyAlignment="1" applyProtection="1">
      <alignment horizontal="right" wrapText="1"/>
      <protection locked="0"/>
    </xf>
    <xf numFmtId="4" fontId="47" fillId="43" borderId="109" xfId="0" applyNumberFormat="1" applyFont="1" applyFill="1" applyBorder="1" applyAlignment="1" applyProtection="1">
      <alignment horizontal="right" wrapText="1"/>
      <protection locked="0"/>
    </xf>
    <xf numFmtId="4" fontId="47" fillId="45" borderId="109" xfId="0" applyNumberFormat="1" applyFont="1" applyFill="1" applyBorder="1" applyAlignment="1" applyProtection="1">
      <alignment horizontal="right" wrapText="1"/>
      <protection locked="0"/>
    </xf>
    <xf numFmtId="4" fontId="47" fillId="33" borderId="109" xfId="0" applyNumberFormat="1" applyFont="1" applyFill="1" applyBorder="1" applyAlignment="1" applyProtection="1">
      <alignment horizontal="right" wrapText="1"/>
      <protection locked="0"/>
    </xf>
    <xf numFmtId="4" fontId="47" fillId="0" borderId="109" xfId="0" applyNumberFormat="1" applyFont="1" applyBorder="1" applyAlignment="1" applyProtection="1">
      <alignment horizontal="right" wrapText="1"/>
      <protection locked="0"/>
    </xf>
    <xf numFmtId="49" fontId="61" fillId="0" borderId="109" xfId="0" applyNumberFormat="1" applyFont="1" applyBorder="1" applyAlignment="1" applyProtection="1">
      <alignment horizontal="right"/>
      <protection locked="0"/>
    </xf>
    <xf numFmtId="0" fontId="41" fillId="0" borderId="110" xfId="0" applyFont="1" applyBorder="1" applyProtection="1">
      <protection locked="0"/>
    </xf>
    <xf numFmtId="0" fontId="42" fillId="0" borderId="109" xfId="0" applyFont="1" applyBorder="1" applyProtection="1">
      <protection locked="0"/>
    </xf>
    <xf numFmtId="49" fontId="55" fillId="0" borderId="109" xfId="0" applyNumberFormat="1" applyFont="1" applyBorder="1" applyAlignment="1" applyProtection="1">
      <alignment horizontal="right"/>
      <protection locked="0"/>
    </xf>
    <xf numFmtId="4" fontId="43" fillId="7" borderId="109" xfId="0" applyNumberFormat="1" applyFont="1" applyFill="1" applyBorder="1" applyProtection="1">
      <protection locked="0"/>
    </xf>
    <xf numFmtId="4" fontId="47" fillId="0" borderId="109" xfId="0" applyNumberFormat="1" applyFont="1" applyBorder="1" applyAlignment="1" applyProtection="1">
      <alignment wrapText="1"/>
      <protection locked="0"/>
    </xf>
    <xf numFmtId="4" fontId="90" fillId="4" borderId="107" xfId="0" applyNumberFormat="1" applyFont="1" applyFill="1" applyBorder="1" applyAlignment="1">
      <alignment horizontal="right" wrapText="1"/>
    </xf>
    <xf numFmtId="4" fontId="90" fillId="7" borderId="107" xfId="0" applyNumberFormat="1" applyFont="1" applyFill="1" applyBorder="1" applyAlignment="1">
      <alignment horizontal="right" wrapText="1"/>
    </xf>
    <xf numFmtId="4" fontId="90" fillId="44" borderId="107" xfId="0" applyNumberFormat="1" applyFont="1" applyFill="1" applyBorder="1" applyAlignment="1">
      <alignment horizontal="right" wrapText="1"/>
    </xf>
    <xf numFmtId="4" fontId="90" fillId="45" borderId="107" xfId="0" applyNumberFormat="1" applyFont="1" applyFill="1" applyBorder="1" applyAlignment="1" applyProtection="1">
      <alignment horizontal="right" wrapText="1"/>
      <protection locked="0"/>
    </xf>
    <xf numFmtId="4" fontId="40" fillId="9" borderId="109" xfId="0" applyNumberFormat="1" applyFont="1" applyFill="1" applyBorder="1" applyAlignment="1" applyProtection="1">
      <alignment horizontal="center" wrapText="1"/>
      <protection locked="0"/>
    </xf>
    <xf numFmtId="4" fontId="39" fillId="9" borderId="109" xfId="0" applyNumberFormat="1" applyFont="1" applyFill="1" applyBorder="1" applyAlignment="1" applyProtection="1">
      <alignment horizontal="center" wrapText="1"/>
      <protection locked="0"/>
    </xf>
    <xf numFmtId="4" fontId="84" fillId="0" borderId="0" xfId="0" applyNumberFormat="1" applyFont="1" applyProtection="1">
      <protection locked="0"/>
    </xf>
    <xf numFmtId="0" fontId="160" fillId="0" borderId="0" xfId="0" applyFont="1" applyAlignment="1">
      <alignment horizontal="center" wrapText="1"/>
    </xf>
    <xf numFmtId="0" fontId="61" fillId="0" borderId="0" xfId="0" applyFont="1" applyAlignment="1">
      <alignment wrapText="1"/>
    </xf>
    <xf numFmtId="4" fontId="62" fillId="32" borderId="97" xfId="108" applyNumberFormat="1" applyFont="1" applyFill="1" applyBorder="1" applyAlignment="1">
      <alignment wrapText="1"/>
    </xf>
    <xf numFmtId="0" fontId="83" fillId="0" borderId="102" xfId="108" applyFont="1" applyBorder="1" applyAlignment="1">
      <alignment wrapText="1"/>
    </xf>
    <xf numFmtId="0" fontId="97" fillId="0" borderId="0" xfId="0" applyFont="1" applyAlignment="1">
      <alignment horizontal="center" wrapText="1"/>
    </xf>
    <xf numFmtId="0" fontId="186" fillId="0" borderId="0" xfId="0" applyFont="1"/>
    <xf numFmtId="49" fontId="153" fillId="0" borderId="0" xfId="0" applyNumberFormat="1" applyFont="1" applyAlignment="1">
      <alignment wrapText="1"/>
    </xf>
    <xf numFmtId="0" fontId="160" fillId="0" borderId="0" xfId="0" applyFont="1" applyAlignment="1">
      <alignment wrapText="1"/>
    </xf>
    <xf numFmtId="4" fontId="160" fillId="0" borderId="0" xfId="0" applyNumberFormat="1" applyFont="1" applyAlignment="1">
      <alignment wrapText="1"/>
    </xf>
    <xf numFmtId="4" fontId="140" fillId="32" borderId="102" xfId="108" applyNumberFormat="1" applyFont="1" applyFill="1" applyBorder="1" applyAlignment="1">
      <alignment wrapText="1"/>
    </xf>
    <xf numFmtId="0" fontId="188" fillId="0" borderId="102" xfId="108" applyFont="1" applyBorder="1" applyAlignment="1">
      <alignment wrapText="1"/>
    </xf>
    <xf numFmtId="4" fontId="189" fillId="0" borderId="102" xfId="108" applyNumberFormat="1" applyFont="1" applyBorder="1" applyAlignment="1">
      <alignment wrapText="1"/>
    </xf>
    <xf numFmtId="4" fontId="0" fillId="0" borderId="0" xfId="108" applyNumberFormat="1" applyFont="1"/>
    <xf numFmtId="4" fontId="8" fillId="0" borderId="0" xfId="153" applyNumberFormat="1" applyAlignment="1">
      <alignment wrapText="1"/>
    </xf>
    <xf numFmtId="4" fontId="47" fillId="3" borderId="113" xfId="0" applyNumberFormat="1" applyFont="1" applyFill="1" applyBorder="1" applyAlignment="1" applyProtection="1">
      <alignment horizontal="center" wrapText="1"/>
      <protection locked="0"/>
    </xf>
    <xf numFmtId="4" fontId="43" fillId="3" borderId="113" xfId="0" applyNumberFormat="1" applyFont="1" applyFill="1" applyBorder="1" applyProtection="1">
      <protection locked="0"/>
    </xf>
    <xf numFmtId="4" fontId="47" fillId="32" borderId="113" xfId="0" applyNumberFormat="1" applyFont="1" applyFill="1" applyBorder="1" applyAlignment="1" applyProtection="1">
      <alignment horizontal="center" wrapText="1"/>
      <protection locked="0"/>
    </xf>
    <xf numFmtId="4" fontId="43" fillId="0" borderId="113" xfId="0" applyNumberFormat="1" applyFont="1" applyBorder="1" applyProtection="1">
      <protection locked="0"/>
    </xf>
    <xf numFmtId="4" fontId="43" fillId="2" borderId="113" xfId="0" applyNumberFormat="1" applyFont="1" applyFill="1" applyBorder="1" applyProtection="1">
      <protection locked="0"/>
    </xf>
    <xf numFmtId="4" fontId="47" fillId="2" borderId="113" xfId="0" applyNumberFormat="1" applyFont="1" applyFill="1" applyBorder="1" applyProtection="1">
      <protection locked="0"/>
    </xf>
    <xf numFmtId="4" fontId="47" fillId="8" borderId="113" xfId="0" applyNumberFormat="1" applyFont="1" applyFill="1" applyBorder="1" applyAlignment="1" applyProtection="1">
      <alignment horizontal="center" wrapText="1"/>
      <protection locked="0"/>
    </xf>
    <xf numFmtId="4" fontId="43" fillId="8" borderId="113" xfId="0" applyNumberFormat="1" applyFont="1" applyFill="1" applyBorder="1" applyProtection="1">
      <protection locked="0"/>
    </xf>
    <xf numFmtId="4" fontId="192" fillId="2" borderId="113" xfId="0" applyNumberFormat="1" applyFont="1" applyFill="1" applyBorder="1" applyProtection="1">
      <protection locked="0"/>
    </xf>
    <xf numFmtId="4" fontId="47" fillId="43" borderId="113" xfId="0" applyNumberFormat="1" applyFont="1" applyFill="1" applyBorder="1" applyAlignment="1" applyProtection="1">
      <alignment horizontal="center" wrapText="1"/>
      <protection locked="0"/>
    </xf>
    <xf numFmtId="4" fontId="43" fillId="7" borderId="113" xfId="0" applyNumberFormat="1" applyFont="1" applyFill="1" applyBorder="1" applyProtection="1">
      <protection locked="0"/>
    </xf>
    <xf numFmtId="4" fontId="47" fillId="45" borderId="113" xfId="0" applyNumberFormat="1" applyFont="1" applyFill="1" applyBorder="1" applyAlignment="1" applyProtection="1">
      <alignment horizontal="center" wrapText="1"/>
      <protection locked="0"/>
    </xf>
    <xf numFmtId="4" fontId="43" fillId="45" borderId="113" xfId="0" applyNumberFormat="1" applyFont="1" applyFill="1" applyBorder="1" applyProtection="1">
      <protection locked="0"/>
    </xf>
    <xf numFmtId="4" fontId="47" fillId="33" borderId="113" xfId="0" applyNumberFormat="1" applyFont="1" applyFill="1" applyBorder="1" applyAlignment="1" applyProtection="1">
      <alignment horizontal="center" wrapText="1"/>
      <protection locked="0"/>
    </xf>
    <xf numFmtId="4" fontId="47" fillId="33" borderId="113" xfId="0" applyNumberFormat="1" applyFont="1" applyFill="1" applyBorder="1" applyProtection="1">
      <protection locked="0"/>
    </xf>
    <xf numFmtId="4" fontId="126" fillId="33" borderId="113" xfId="0" applyNumberFormat="1" applyFont="1" applyFill="1" applyBorder="1" applyProtection="1">
      <protection locked="0"/>
    </xf>
    <xf numFmtId="4" fontId="92" fillId="0" borderId="113" xfId="0" applyNumberFormat="1" applyFont="1" applyBorder="1" applyProtection="1"/>
    <xf numFmtId="4" fontId="193" fillId="0" borderId="113" xfId="0" applyNumberFormat="1" applyFont="1" applyBorder="1" applyProtection="1"/>
    <xf numFmtId="4" fontId="0" fillId="0" borderId="0" xfId="108" applyNumberFormat="1" applyFont="1" applyAlignment="1">
      <alignment horizontal="center" wrapText="1"/>
    </xf>
    <xf numFmtId="0" fontId="61" fillId="0" borderId="0" xfId="0" applyFont="1" applyAlignment="1">
      <alignment wrapText="1"/>
    </xf>
    <xf numFmtId="0" fontId="158" fillId="35" borderId="115" xfId="0" applyFont="1" applyFill="1" applyBorder="1" applyAlignment="1">
      <alignment vertical="top" wrapText="1"/>
    </xf>
    <xf numFmtId="4" fontId="178" fillId="0" borderId="115" xfId="0" applyNumberFormat="1" applyFont="1" applyBorder="1"/>
    <xf numFmtId="0" fontId="159" fillId="35" borderId="115" xfId="0" applyFont="1" applyFill="1" applyBorder="1" applyAlignment="1">
      <alignment vertical="top" wrapText="1"/>
    </xf>
    <xf numFmtId="49" fontId="156" fillId="0" borderId="115" xfId="0" applyNumberFormat="1" applyFont="1" applyBorder="1" applyAlignment="1">
      <alignment wrapText="1"/>
    </xf>
    <xf numFmtId="49" fontId="155" fillId="0" borderId="115" xfId="0" applyNumberFormat="1" applyFont="1" applyBorder="1" applyAlignment="1">
      <alignment vertical="top" wrapText="1"/>
    </xf>
    <xf numFmtId="4" fontId="156" fillId="0" borderId="115" xfId="0" applyNumberFormat="1" applyFont="1" applyBorder="1" applyAlignment="1">
      <alignment vertical="top" wrapText="1"/>
    </xf>
    <xf numFmtId="0" fontId="201" fillId="0" borderId="0" xfId="0" applyFont="1" applyAlignment="1">
      <alignment vertical="top"/>
    </xf>
    <xf numFmtId="0" fontId="172" fillId="0" borderId="115" xfId="0" applyFont="1" applyBorder="1" applyAlignment="1">
      <alignment horizontal="center" vertical="top" wrapText="1"/>
    </xf>
    <xf numFmtId="49" fontId="201" fillId="0" borderId="39" xfId="0" applyNumberFormat="1" applyFont="1" applyBorder="1" applyAlignment="1" applyProtection="1">
      <alignment vertical="top" wrapText="1"/>
      <protection locked="0"/>
    </xf>
    <xf numFmtId="49" fontId="201" fillId="0" borderId="0" xfId="0" applyNumberFormat="1" applyFont="1" applyAlignment="1">
      <alignment vertical="top"/>
    </xf>
    <xf numFmtId="49" fontId="178" fillId="39" borderId="115" xfId="0" applyNumberFormat="1" applyFont="1" applyFill="1" applyBorder="1" applyAlignment="1">
      <alignment horizontal="center" vertical="center"/>
    </xf>
    <xf numFmtId="0" fontId="172" fillId="39" borderId="115" xfId="0" applyFont="1" applyFill="1" applyBorder="1"/>
    <xf numFmtId="4" fontId="0" fillId="0" borderId="115" xfId="0" applyNumberFormat="1" applyBorder="1"/>
    <xf numFmtId="0" fontId="0" fillId="0" borderId="0" xfId="0" applyAlignment="1">
      <alignment horizontal="center" vertical="center"/>
    </xf>
    <xf numFmtId="0" fontId="172" fillId="0" borderId="117" xfId="0" applyFont="1" applyBorder="1" applyAlignment="1">
      <alignment horizontal="center" vertical="center"/>
    </xf>
    <xf numFmtId="0" fontId="172" fillId="0" borderId="119" xfId="0" applyFont="1" applyBorder="1"/>
    <xf numFmtId="4" fontId="172" fillId="0" borderId="120" xfId="0" applyNumberFormat="1" applyFont="1" applyBorder="1"/>
    <xf numFmtId="0" fontId="172" fillId="0" borderId="0" xfId="0" applyFont="1" applyAlignment="1">
      <alignment horizontal="center" vertical="center"/>
    </xf>
    <xf numFmtId="49" fontId="172" fillId="0" borderId="111" xfId="0" applyNumberFormat="1" applyFont="1" applyBorder="1" applyAlignment="1">
      <alignment horizontal="center" vertical="center"/>
    </xf>
    <xf numFmtId="0" fontId="172" fillId="0" borderId="112" xfId="0" applyFont="1" applyBorder="1" applyAlignment="1">
      <alignment horizontal="center" vertical="top" wrapText="1"/>
    </xf>
    <xf numFmtId="4" fontId="172" fillId="0" borderId="112" xfId="0" applyNumberFormat="1" applyFont="1" applyBorder="1" applyAlignment="1">
      <alignment horizontal="center" vertical="top"/>
    </xf>
    <xf numFmtId="0" fontId="172" fillId="0" borderId="31" xfId="0" applyFont="1" applyBorder="1" applyAlignment="1">
      <alignment horizontal="center" vertical="center"/>
    </xf>
    <xf numFmtId="49" fontId="172" fillId="0" borderId="9" xfId="0" applyNumberFormat="1" applyFont="1" applyBorder="1" applyAlignment="1">
      <alignment horizontal="center" vertical="center" wrapText="1"/>
    </xf>
    <xf numFmtId="0" fontId="172" fillId="0" borderId="9" xfId="0" applyFont="1" applyBorder="1" applyAlignment="1">
      <alignment horizontal="center" vertical="top" wrapText="1"/>
    </xf>
    <xf numFmtId="4" fontId="172" fillId="0" borderId="9" xfId="0" applyNumberFormat="1" applyFont="1" applyBorder="1" applyAlignment="1">
      <alignment horizontal="center" vertical="top" wrapText="1"/>
    </xf>
    <xf numFmtId="0" fontId="172" fillId="0" borderId="9" xfId="0" applyFont="1" applyBorder="1" applyAlignment="1">
      <alignment horizontal="center" vertical="center"/>
    </xf>
    <xf numFmtId="49" fontId="172" fillId="0" borderId="115" xfId="0" applyNumberFormat="1" applyFont="1" applyBorder="1" applyAlignment="1">
      <alignment horizontal="center" vertical="center" wrapText="1"/>
    </xf>
    <xf numFmtId="4" fontId="172" fillId="0" borderId="115" xfId="0" applyNumberFormat="1" applyFont="1" applyBorder="1" applyAlignment="1">
      <alignment horizontal="center" vertical="top" wrapText="1"/>
    </xf>
    <xf numFmtId="0" fontId="172" fillId="0" borderId="115" xfId="0" applyFont="1" applyBorder="1" applyAlignment="1">
      <alignment horizontal="center" vertical="center"/>
    </xf>
    <xf numFmtId="0" fontId="172" fillId="0" borderId="115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4" fontId="172" fillId="0" borderId="115" xfId="0" applyNumberFormat="1" applyFont="1" applyBorder="1" applyAlignment="1">
      <alignment horizontal="center" vertical="center" wrapText="1"/>
    </xf>
    <xf numFmtId="49" fontId="55" fillId="0" borderId="115" xfId="0" applyNumberFormat="1" applyFont="1" applyBorder="1" applyAlignment="1" applyProtection="1">
      <alignment horizontal="center" vertical="center"/>
      <protection locked="0"/>
    </xf>
    <xf numFmtId="49" fontId="156" fillId="0" borderId="115" xfId="0" applyNumberFormat="1" applyFont="1" applyBorder="1" applyAlignment="1">
      <alignment vertical="top" wrapText="1"/>
    </xf>
    <xf numFmtId="4" fontId="155" fillId="0" borderId="115" xfId="0" applyNumberFormat="1" applyFont="1" applyBorder="1" applyAlignment="1">
      <alignment vertical="top" wrapText="1"/>
    </xf>
    <xf numFmtId="4" fontId="178" fillId="0" borderId="11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56" fillId="0" borderId="116" xfId="0" applyNumberFormat="1" applyFont="1" applyBorder="1" applyAlignment="1">
      <alignment horizontal="center" vertical="top" wrapText="1"/>
    </xf>
    <xf numFmtId="167" fontId="0" fillId="0" borderId="0" xfId="0" applyNumberFormat="1"/>
    <xf numFmtId="0" fontId="0" fillId="0" borderId="0" xfId="0"/>
    <xf numFmtId="0" fontId="62" fillId="43" borderId="132" xfId="0" applyFont="1" applyFill="1" applyBorder="1" applyAlignment="1">
      <alignment horizontal="center" vertical="center" wrapText="1"/>
    </xf>
    <xf numFmtId="0" fontId="61" fillId="43" borderId="132" xfId="0" applyFont="1" applyFill="1" applyBorder="1" applyAlignment="1">
      <alignment vertical="center" wrapText="1"/>
    </xf>
    <xf numFmtId="4" fontId="62" fillId="43" borderId="132" xfId="0" applyNumberFormat="1" applyFont="1" applyFill="1" applyBorder="1" applyAlignment="1">
      <alignment vertical="center" wrapText="1"/>
    </xf>
    <xf numFmtId="0" fontId="154" fillId="32" borderId="126" xfId="0" applyFont="1" applyFill="1" applyBorder="1" applyAlignment="1">
      <alignment horizontal="center" vertical="center" wrapText="1"/>
    </xf>
    <xf numFmtId="49" fontId="62" fillId="43" borderId="132" xfId="0" applyNumberFormat="1" applyFont="1" applyFill="1" applyBorder="1" applyAlignment="1">
      <alignment vertical="center" wrapText="1"/>
    </xf>
    <xf numFmtId="49" fontId="6" fillId="0" borderId="126" xfId="235" applyNumberFormat="1" applyBorder="1" applyAlignment="1">
      <alignment wrapText="1"/>
    </xf>
    <xf numFmtId="0" fontId="164" fillId="0" borderId="133" xfId="235" applyFont="1" applyBorder="1" applyProtection="1">
      <protection locked="0"/>
    </xf>
    <xf numFmtId="4" fontId="152" fillId="0" borderId="126" xfId="235" applyNumberFormat="1" applyFont="1" applyBorder="1" applyAlignment="1">
      <alignment horizontal="right" vertical="top" wrapText="1"/>
    </xf>
    <xf numFmtId="49" fontId="6" fillId="0" borderId="126" xfId="235" applyNumberFormat="1" applyBorder="1" applyAlignment="1">
      <alignment vertical="center" wrapText="1"/>
    </xf>
    <xf numFmtId="0" fontId="164" fillId="0" borderId="133" xfId="235" applyFont="1" applyBorder="1" applyAlignment="1" applyProtection="1">
      <alignment vertical="center"/>
      <protection locked="0"/>
    </xf>
    <xf numFmtId="4" fontId="152" fillId="0" borderId="126" xfId="235" applyNumberFormat="1" applyFont="1" applyBorder="1" applyAlignment="1">
      <alignment horizontal="right" vertical="center" wrapText="1"/>
    </xf>
    <xf numFmtId="0" fontId="62" fillId="43" borderId="126" xfId="0" applyFont="1" applyFill="1" applyBorder="1" applyAlignment="1">
      <alignment horizontal="center" vertical="center" wrapText="1"/>
    </xf>
    <xf numFmtId="0" fontId="172" fillId="0" borderId="126" xfId="235" applyFont="1" applyBorder="1"/>
    <xf numFmtId="0" fontId="181" fillId="0" borderId="126" xfId="235" applyFont="1" applyBorder="1" applyAlignment="1">
      <alignment vertical="center" wrapText="1"/>
    </xf>
    <xf numFmtId="49" fontId="61" fillId="0" borderId="126" xfId="0" applyNumberFormat="1" applyFont="1" applyBorder="1" applyAlignment="1" applyProtection="1">
      <alignment horizontal="left"/>
      <protection locked="0"/>
    </xf>
    <xf numFmtId="0" fontId="55" fillId="0" borderId="126" xfId="0" applyFont="1" applyBorder="1" applyAlignment="1" applyProtection="1">
      <alignment horizontal="left"/>
      <protection locked="0"/>
    </xf>
    <xf numFmtId="4" fontId="152" fillId="0" borderId="126" xfId="0" applyNumberFormat="1" applyFont="1" applyBorder="1" applyAlignment="1">
      <alignment horizontal="right" vertical="top" wrapText="1"/>
    </xf>
    <xf numFmtId="0" fontId="181" fillId="0" borderId="126" xfId="0" applyFont="1" applyBorder="1" applyAlignment="1">
      <alignment vertical="center" wrapText="1"/>
    </xf>
    <xf numFmtId="4" fontId="178" fillId="0" borderId="126" xfId="0" applyNumberFormat="1" applyFont="1" applyBorder="1" applyAlignment="1">
      <alignment wrapText="1"/>
    </xf>
    <xf numFmtId="4" fontId="207" fillId="0" borderId="126" xfId="0" applyNumberFormat="1" applyFont="1" applyBorder="1" applyAlignment="1">
      <alignment wrapText="1"/>
    </xf>
    <xf numFmtId="4" fontId="152" fillId="0" borderId="9" xfId="0" applyNumberFormat="1" applyFont="1" applyBorder="1" applyAlignment="1">
      <alignment horizontal="right" vertical="center" wrapText="1"/>
    </xf>
    <xf numFmtId="4" fontId="213" fillId="0" borderId="127" xfId="0" applyNumberFormat="1" applyFont="1" applyBorder="1" applyAlignment="1">
      <alignment horizontal="right" vertical="center" wrapText="1"/>
    </xf>
    <xf numFmtId="4" fontId="152" fillId="0" borderId="127" xfId="0" applyNumberFormat="1" applyFont="1" applyBorder="1" applyAlignment="1">
      <alignment horizontal="right" vertical="center" wrapText="1"/>
    </xf>
    <xf numFmtId="0" fontId="166" fillId="0" borderId="126" xfId="0" applyFont="1" applyBorder="1" applyAlignment="1">
      <alignment wrapText="1"/>
    </xf>
    <xf numFmtId="49" fontId="156" fillId="0" borderId="126" xfId="0" applyNumberFormat="1" applyFont="1" applyBorder="1" applyAlignment="1">
      <alignment vertical="top" wrapText="1"/>
    </xf>
    <xf numFmtId="4" fontId="156" fillId="0" borderId="126" xfId="0" applyNumberFormat="1" applyFont="1" applyBorder="1" applyAlignment="1">
      <alignment vertical="top" wrapText="1"/>
    </xf>
    <xf numFmtId="49" fontId="155" fillId="0" borderId="126" xfId="0" applyNumberFormat="1" applyFont="1" applyBorder="1" applyAlignment="1">
      <alignment vertical="top" wrapText="1"/>
    </xf>
    <xf numFmtId="0" fontId="83" fillId="0" borderId="126" xfId="0" applyFont="1" applyBorder="1" applyAlignment="1">
      <alignment horizontal="center" wrapText="1"/>
    </xf>
    <xf numFmtId="0" fontId="178" fillId="0" borderId="0" xfId="108" applyFont="1"/>
    <xf numFmtId="0" fontId="61" fillId="0" borderId="0" xfId="0" applyFont="1" applyAlignment="1">
      <alignment wrapText="1"/>
    </xf>
    <xf numFmtId="49" fontId="209" fillId="0" borderId="0" xfId="0" applyNumberFormat="1" applyFont="1" applyAlignment="1">
      <alignment wrapText="1"/>
    </xf>
    <xf numFmtId="4" fontId="172" fillId="0" borderId="0" xfId="0" applyNumberFormat="1" applyFont="1"/>
    <xf numFmtId="4" fontId="172" fillId="0" borderId="134" xfId="0" applyNumberFormat="1" applyFont="1" applyBorder="1"/>
    <xf numFmtId="0" fontId="0" fillId="0" borderId="134" xfId="0" applyBorder="1"/>
    <xf numFmtId="4" fontId="61" fillId="39" borderId="0" xfId="0" applyNumberFormat="1" applyFont="1" applyFill="1"/>
    <xf numFmtId="4" fontId="172" fillId="0" borderId="135" xfId="0" applyNumberFormat="1" applyFont="1" applyBorder="1" applyAlignment="1">
      <alignment horizontal="center" vertical="top" wrapText="1"/>
    </xf>
    <xf numFmtId="0" fontId="172" fillId="0" borderId="135" xfId="0" applyFont="1" applyBorder="1" applyAlignment="1">
      <alignment horizontal="center" vertical="center"/>
    </xf>
    <xf numFmtId="0" fontId="119" fillId="32" borderId="115" xfId="0" applyFont="1" applyFill="1" applyBorder="1" applyAlignment="1">
      <alignment horizontal="center" vertical="center" wrapText="1"/>
    </xf>
    <xf numFmtId="4" fontId="156" fillId="0" borderId="135" xfId="0" applyNumberFormat="1" applyFont="1" applyBorder="1" applyAlignment="1">
      <alignment vertical="top" wrapText="1"/>
    </xf>
    <xf numFmtId="4" fontId="150" fillId="0" borderId="136" xfId="0" applyNumberFormat="1" applyFont="1" applyBorder="1"/>
    <xf numFmtId="0" fontId="172" fillId="0" borderId="134" xfId="0" applyFont="1" applyBorder="1"/>
    <xf numFmtId="0" fontId="62" fillId="0" borderId="136" xfId="0" applyFont="1" applyBorder="1" applyAlignment="1">
      <alignment horizontal="center" vertical="center" wrapText="1"/>
    </xf>
    <xf numFmtId="0" fontId="5" fillId="0" borderId="134" xfId="0" applyFont="1" applyBorder="1"/>
    <xf numFmtId="4" fontId="172" fillId="0" borderId="135" xfId="0" applyNumberFormat="1" applyFont="1" applyBorder="1"/>
    <xf numFmtId="4" fontId="0" fillId="0" borderId="135" xfId="0" applyNumberFormat="1" applyBorder="1"/>
    <xf numFmtId="4" fontId="178" fillId="0" borderId="135" xfId="0" applyNumberFormat="1" applyFont="1" applyBorder="1" applyAlignment="1">
      <alignment horizontal="center"/>
    </xf>
    <xf numFmtId="4" fontId="172" fillId="0" borderId="135" xfId="0" applyNumberFormat="1" applyFont="1" applyBorder="1" applyAlignment="1">
      <alignment horizontal="center"/>
    </xf>
    <xf numFmtId="4" fontId="0" fillId="0" borderId="135" xfId="0" applyNumberFormat="1" applyBorder="1" applyAlignment="1">
      <alignment horizontal="center"/>
    </xf>
    <xf numFmtId="0" fontId="0" fillId="0" borderId="135" xfId="0" applyBorder="1"/>
    <xf numFmtId="4" fontId="0" fillId="0" borderId="135" xfId="0" applyNumberFormat="1" applyBorder="1" applyAlignment="1">
      <alignment wrapText="1"/>
    </xf>
    <xf numFmtId="0" fontId="0" fillId="0" borderId="135" xfId="0" applyBorder="1" applyAlignment="1">
      <alignment wrapText="1"/>
    </xf>
    <xf numFmtId="0" fontId="166" fillId="0" borderId="135" xfId="0" applyFont="1" applyBorder="1" applyAlignment="1">
      <alignment wrapText="1"/>
    </xf>
    <xf numFmtId="4" fontId="166" fillId="0" borderId="135" xfId="0" applyNumberFormat="1" applyFont="1" applyBorder="1" applyAlignment="1">
      <alignment wrapText="1"/>
    </xf>
    <xf numFmtId="0" fontId="149" fillId="0" borderId="135" xfId="0" applyFont="1" applyBorder="1" applyAlignment="1">
      <alignment wrapText="1"/>
    </xf>
    <xf numFmtId="4" fontId="62" fillId="43" borderId="126" xfId="0" applyNumberFormat="1" applyFont="1" applyFill="1" applyBorder="1" applyAlignment="1">
      <alignment horizontal="center" vertical="center" wrapText="1"/>
    </xf>
    <xf numFmtId="4" fontId="214" fillId="0" borderId="135" xfId="0" applyNumberFormat="1" applyFont="1" applyBorder="1" applyAlignment="1">
      <alignment wrapText="1"/>
    </xf>
    <xf numFmtId="4" fontId="178" fillId="0" borderId="135" xfId="0" applyNumberFormat="1" applyFont="1" applyBorder="1" applyAlignment="1">
      <alignment wrapText="1"/>
    </xf>
    <xf numFmtId="0" fontId="154" fillId="32" borderId="135" xfId="0" applyFont="1" applyFill="1" applyBorder="1" applyAlignment="1">
      <alignment horizontal="center" vertical="center" wrapText="1"/>
    </xf>
    <xf numFmtId="49" fontId="61" fillId="0" borderId="135" xfId="0" applyNumberFormat="1" applyFont="1" applyBorder="1" applyAlignment="1" applyProtection="1">
      <alignment horizontal="left"/>
      <protection locked="0"/>
    </xf>
    <xf numFmtId="0" fontId="181" fillId="0" borderId="135" xfId="0" applyFont="1" applyBorder="1" applyAlignment="1">
      <alignment vertical="center" wrapText="1"/>
    </xf>
    <xf numFmtId="0" fontId="55" fillId="0" borderId="135" xfId="0" applyNumberFormat="1" applyFont="1" applyBorder="1" applyAlignment="1" applyProtection="1">
      <alignment horizontal="left" wrapText="1"/>
      <protection locked="0"/>
    </xf>
    <xf numFmtId="0" fontId="181" fillId="0" borderId="9" xfId="0" applyFont="1" applyBorder="1" applyAlignment="1">
      <alignment vertical="center" wrapText="1"/>
    </xf>
    <xf numFmtId="4" fontId="213" fillId="0" borderId="135" xfId="0" applyNumberFormat="1" applyFont="1" applyBorder="1" applyAlignment="1">
      <alignment horizontal="right" vertical="center" wrapText="1"/>
    </xf>
    <xf numFmtId="4" fontId="152" fillId="0" borderId="135" xfId="0" applyNumberFormat="1" applyFont="1" applyBorder="1" applyAlignment="1">
      <alignment horizontal="right" vertical="center" wrapText="1"/>
    </xf>
    <xf numFmtId="4" fontId="155" fillId="0" borderId="9" xfId="0" applyNumberFormat="1" applyFont="1" applyBorder="1" applyAlignment="1">
      <alignment horizontal="right" vertical="top" wrapText="1"/>
    </xf>
    <xf numFmtId="0" fontId="172" fillId="0" borderId="135" xfId="235" applyFont="1" applyBorder="1"/>
    <xf numFmtId="4" fontId="207" fillId="0" borderId="135" xfId="0" applyNumberFormat="1" applyFont="1" applyBorder="1" applyAlignment="1">
      <alignment wrapText="1"/>
    </xf>
    <xf numFmtId="0" fontId="0" fillId="0" borderId="138" xfId="108" applyFont="1" applyBorder="1"/>
    <xf numFmtId="0" fontId="0" fillId="0" borderId="139" xfId="108" applyFont="1" applyBorder="1"/>
    <xf numFmtId="0" fontId="113" fillId="0" borderId="139" xfId="108" applyBorder="1"/>
    <xf numFmtId="4" fontId="43" fillId="39" borderId="42" xfId="0" applyNumberFormat="1" applyFont="1" applyFill="1" applyBorder="1" applyProtection="1"/>
    <xf numFmtId="4" fontId="47" fillId="39" borderId="140" xfId="0" applyNumberFormat="1" applyFont="1" applyFill="1" applyBorder="1" applyAlignment="1" applyProtection="1">
      <alignment horizontal="right" wrapText="1"/>
      <protection locked="0"/>
    </xf>
    <xf numFmtId="49" fontId="61" fillId="39" borderId="140" xfId="0" applyNumberFormat="1" applyFont="1" applyFill="1" applyBorder="1" applyAlignment="1" applyProtection="1">
      <alignment horizontal="right"/>
      <protection locked="0"/>
    </xf>
    <xf numFmtId="0" fontId="41" fillId="39" borderId="153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47" fillId="9" borderId="42" xfId="0" applyNumberFormat="1" applyFont="1" applyFill="1" applyBorder="1" applyProtection="1"/>
    <xf numFmtId="0" fontId="42" fillId="9" borderId="162" xfId="0" applyFont="1" applyFill="1" applyBorder="1" applyProtection="1">
      <protection locked="0"/>
    </xf>
    <xf numFmtId="4" fontId="39" fillId="9" borderId="162" xfId="0" applyNumberFormat="1" applyFont="1" applyFill="1" applyBorder="1" applyAlignment="1" applyProtection="1">
      <alignment horizontal="center" wrapText="1"/>
      <protection locked="0"/>
    </xf>
    <xf numFmtId="49" fontId="41" fillId="9" borderId="148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50" fillId="9" borderId="153" xfId="0" applyFont="1" applyFill="1" applyBorder="1" applyProtection="1">
      <protection locked="0"/>
    </xf>
    <xf numFmtId="0" fontId="172" fillId="0" borderId="9" xfId="0" applyFont="1" applyBorder="1" applyAlignment="1">
      <alignment horizontal="left" vertical="center" wrapText="1"/>
    </xf>
    <xf numFmtId="0" fontId="172" fillId="0" borderId="162" xfId="0" applyFont="1" applyBorder="1" applyAlignment="1">
      <alignment horizontal="center" vertical="center"/>
    </xf>
    <xf numFmtId="49" fontId="172" fillId="0" borderId="162" xfId="0" applyNumberFormat="1" applyFont="1" applyBorder="1" applyAlignment="1">
      <alignment horizontal="center" vertical="center" wrapText="1"/>
    </xf>
    <xf numFmtId="0" fontId="172" fillId="0" borderId="162" xfId="0" applyFont="1" applyBorder="1" applyAlignment="1">
      <alignment horizontal="left" vertical="center" wrapText="1"/>
    </xf>
    <xf numFmtId="0" fontId="172" fillId="0" borderId="162" xfId="0" applyFont="1" applyBorder="1" applyAlignment="1">
      <alignment horizontal="center" vertical="center" wrapText="1"/>
    </xf>
    <xf numFmtId="0" fontId="178" fillId="0" borderId="162" xfId="0" applyFont="1" applyBorder="1" applyAlignment="1">
      <alignment horizontal="center" vertical="center"/>
    </xf>
    <xf numFmtId="4" fontId="172" fillId="0" borderId="162" xfId="0" applyNumberFormat="1" applyFont="1" applyBorder="1" applyAlignment="1">
      <alignment horizontal="center" vertical="center" wrapText="1"/>
    </xf>
    <xf numFmtId="49" fontId="55" fillId="0" borderId="162" xfId="0" applyNumberFormat="1" applyFont="1" applyBorder="1" applyAlignment="1" applyProtection="1">
      <alignment horizontal="center" vertical="center"/>
      <protection locked="0"/>
    </xf>
    <xf numFmtId="0" fontId="0" fillId="0" borderId="162" xfId="0" applyBorder="1" applyAlignment="1">
      <alignment horizontal="left" vertical="center" wrapText="1"/>
    </xf>
    <xf numFmtId="4" fontId="178" fillId="0" borderId="162" xfId="0" applyNumberFormat="1" applyFont="1" applyBorder="1" applyAlignment="1">
      <alignment horizontal="center" vertical="center"/>
    </xf>
    <xf numFmtId="0" fontId="0" fillId="0" borderId="162" xfId="0" applyBorder="1"/>
    <xf numFmtId="49" fontId="0" fillId="0" borderId="162" xfId="0" applyNumberFormat="1" applyBorder="1" applyAlignment="1">
      <alignment horizontal="center" vertical="center"/>
    </xf>
    <xf numFmtId="4" fontId="156" fillId="0" borderId="153" xfId="0" applyNumberFormat="1" applyFont="1" applyBorder="1" applyAlignment="1">
      <alignment horizontal="center" vertical="top" wrapText="1"/>
    </xf>
    <xf numFmtId="0" fontId="166" fillId="0" borderId="167" xfId="0" applyFont="1" applyBorder="1" applyAlignment="1">
      <alignment wrapText="1"/>
    </xf>
    <xf numFmtId="0" fontId="154" fillId="32" borderId="167" xfId="0" applyFont="1" applyFill="1" applyBorder="1" applyAlignment="1">
      <alignment horizontal="center" vertical="center" wrapText="1"/>
    </xf>
    <xf numFmtId="49" fontId="61" fillId="0" borderId="167" xfId="0" applyNumberFormat="1" applyFont="1" applyBorder="1" applyAlignment="1" applyProtection="1">
      <alignment horizontal="left"/>
      <protection locked="0"/>
    </xf>
    <xf numFmtId="4" fontId="213" fillId="0" borderId="108" xfId="0" applyNumberFormat="1" applyFont="1" applyBorder="1" applyAlignment="1">
      <alignment horizontal="right" vertical="center" wrapText="1"/>
    </xf>
    <xf numFmtId="4" fontId="152" fillId="0" borderId="108" xfId="0" applyNumberFormat="1" applyFont="1" applyBorder="1" applyAlignment="1">
      <alignment horizontal="right" vertical="center" wrapText="1"/>
    </xf>
    <xf numFmtId="4" fontId="214" fillId="0" borderId="167" xfId="0" applyNumberFormat="1" applyFont="1" applyBorder="1" applyAlignment="1">
      <alignment wrapText="1"/>
    </xf>
    <xf numFmtId="0" fontId="55" fillId="0" borderId="167" xfId="0" applyFont="1" applyBorder="1" applyAlignment="1" applyProtection="1">
      <alignment horizontal="left"/>
      <protection locked="0"/>
    </xf>
    <xf numFmtId="4" fontId="172" fillId="0" borderId="174" xfId="152" applyNumberFormat="1" applyFont="1" applyBorder="1" applyAlignment="1">
      <alignment vertical="top" wrapText="1"/>
    </xf>
    <xf numFmtId="4" fontId="62" fillId="32" borderId="186" xfId="0" applyNumberFormat="1" applyFont="1" applyFill="1" applyBorder="1" applyAlignment="1">
      <alignment vertical="center" wrapText="1"/>
    </xf>
    <xf numFmtId="4" fontId="202" fillId="0" borderId="175" xfId="0" applyNumberFormat="1" applyFont="1" applyBorder="1" applyAlignment="1">
      <alignment vertical="top" wrapText="1"/>
    </xf>
    <xf numFmtId="49" fontId="203" fillId="0" borderId="173" xfId="0" applyNumberFormat="1" applyFont="1" applyBorder="1" applyAlignment="1">
      <alignment wrapText="1"/>
    </xf>
    <xf numFmtId="4" fontId="114" fillId="0" borderId="175" xfId="0" applyNumberFormat="1" applyFont="1" applyBorder="1" applyAlignment="1">
      <alignment vertical="top"/>
    </xf>
    <xf numFmtId="0" fontId="206" fillId="35" borderId="173" xfId="0" applyFont="1" applyFill="1" applyBorder="1" applyAlignment="1">
      <alignment vertical="top" wrapText="1"/>
    </xf>
    <xf numFmtId="4" fontId="172" fillId="0" borderId="175" xfId="0" applyNumberFormat="1" applyFont="1" applyBorder="1" applyAlignment="1">
      <alignment vertical="top"/>
    </xf>
    <xf numFmtId="0" fontId="205" fillId="35" borderId="173" xfId="0" applyFont="1" applyFill="1" applyBorder="1" applyAlignment="1">
      <alignment vertical="top" wrapText="1"/>
    </xf>
    <xf numFmtId="4" fontId="114" fillId="0" borderId="173" xfId="0" applyNumberFormat="1" applyFont="1" applyBorder="1" applyAlignment="1">
      <alignment vertical="top"/>
    </xf>
    <xf numFmtId="44" fontId="204" fillId="32" borderId="173" xfId="106" applyFont="1" applyFill="1" applyBorder="1" applyAlignment="1">
      <alignment horizontal="center" vertical="top" wrapText="1"/>
    </xf>
    <xf numFmtId="4" fontId="202" fillId="0" borderId="173" xfId="0" applyNumberFormat="1" applyFont="1" applyBorder="1" applyAlignment="1">
      <alignment vertical="top" wrapText="1"/>
    </xf>
    <xf numFmtId="49" fontId="203" fillId="0" borderId="173" xfId="0" applyNumberFormat="1" applyFont="1" applyBorder="1" applyAlignment="1">
      <alignment vertical="top" wrapText="1"/>
    </xf>
    <xf numFmtId="0" fontId="202" fillId="0" borderId="174" xfId="0" applyFont="1" applyBorder="1" applyAlignment="1">
      <alignment horizontal="center" vertical="top" wrapText="1"/>
    </xf>
    <xf numFmtId="4" fontId="3" fillId="0" borderId="173" xfId="152" applyNumberFormat="1" applyFont="1" applyBorder="1" applyAlignment="1">
      <alignment vertical="top" wrapText="1"/>
    </xf>
    <xf numFmtId="4" fontId="200" fillId="32" borderId="173" xfId="0" applyNumberFormat="1" applyFont="1" applyFill="1" applyBorder="1" applyAlignment="1" applyProtection="1">
      <alignment vertical="top" wrapText="1"/>
      <protection locked="0"/>
    </xf>
    <xf numFmtId="4" fontId="3" fillId="0" borderId="174" xfId="152" applyNumberFormat="1" applyFont="1" applyBorder="1" applyAlignment="1">
      <alignment vertical="top" wrapText="1"/>
    </xf>
    <xf numFmtId="4" fontId="200" fillId="0" borderId="174" xfId="152" applyNumberFormat="1" applyFont="1" applyBorder="1" applyAlignment="1" applyProtection="1">
      <alignment vertical="top" wrapText="1"/>
      <protection locked="0"/>
    </xf>
    <xf numFmtId="49" fontId="200" fillId="2" borderId="173" xfId="0" applyNumberFormat="1" applyFont="1" applyFill="1" applyBorder="1" applyAlignment="1" applyProtection="1">
      <alignment horizontal="left" vertical="top"/>
      <protection locked="0"/>
    </xf>
    <xf numFmtId="4" fontId="201" fillId="0" borderId="173" xfId="0" applyNumberFormat="1" applyFont="1" applyBorder="1" applyAlignment="1">
      <alignment horizontal="right" vertical="top" wrapText="1"/>
    </xf>
    <xf numFmtId="0" fontId="201" fillId="0" borderId="173" xfId="0" applyFont="1" applyBorder="1" applyAlignment="1">
      <alignment horizontal="left" vertical="top" wrapText="1"/>
    </xf>
    <xf numFmtId="4" fontId="201" fillId="0" borderId="173" xfId="0" applyNumberFormat="1" applyFont="1" applyBorder="1" applyAlignment="1">
      <alignment vertical="top"/>
    </xf>
    <xf numFmtId="0" fontId="201" fillId="0" borderId="173" xfId="0" applyFont="1" applyBorder="1" applyAlignment="1">
      <alignment vertical="top"/>
    </xf>
    <xf numFmtId="0" fontId="172" fillId="0" borderId="173" xfId="0" applyFont="1" applyBorder="1" applyAlignment="1">
      <alignment horizontal="center" vertical="top" wrapText="1"/>
    </xf>
    <xf numFmtId="49" fontId="172" fillId="0" borderId="173" xfId="0" applyNumberFormat="1" applyFont="1" applyBorder="1" applyAlignment="1">
      <alignment horizontal="center" vertical="top"/>
    </xf>
    <xf numFmtId="4" fontId="172" fillId="0" borderId="173" xfId="0" applyNumberFormat="1" applyFont="1" applyBorder="1" applyAlignment="1">
      <alignment vertical="top"/>
    </xf>
    <xf numFmtId="49" fontId="201" fillId="0" borderId="174" xfId="0" applyNumberFormat="1" applyFont="1" applyBorder="1" applyAlignment="1" applyProtection="1">
      <alignment vertical="top" wrapText="1"/>
      <protection locked="0"/>
    </xf>
    <xf numFmtId="4" fontId="172" fillId="0" borderId="173" xfId="0" applyNumberFormat="1" applyFont="1" applyBorder="1" applyAlignment="1">
      <alignment horizontal="center" vertical="top"/>
    </xf>
    <xf numFmtId="49" fontId="201" fillId="0" borderId="173" xfId="0" applyNumberFormat="1" applyFont="1" applyBorder="1" applyAlignment="1" applyProtection="1">
      <alignment horizontal="left" vertical="top"/>
      <protection locked="0"/>
    </xf>
    <xf numFmtId="49" fontId="201" fillId="0" borderId="173" xfId="0" applyNumberFormat="1" applyFont="1" applyBorder="1" applyAlignment="1">
      <alignment horizontal="center" vertical="top" wrapText="1"/>
    </xf>
    <xf numFmtId="49" fontId="201" fillId="0" borderId="173" xfId="0" applyNumberFormat="1" applyFont="1" applyBorder="1" applyAlignment="1">
      <alignment vertical="top"/>
    </xf>
    <xf numFmtId="0" fontId="0" fillId="0" borderId="0" xfId="0"/>
    <xf numFmtId="4" fontId="0" fillId="0" borderId="0" xfId="0" applyNumberFormat="1"/>
    <xf numFmtId="0" fontId="172" fillId="0" borderId="0" xfId="0" applyFont="1"/>
    <xf numFmtId="49" fontId="120" fillId="32" borderId="9" xfId="0" applyNumberFormat="1" applyFont="1" applyFill="1" applyBorder="1" applyAlignment="1">
      <alignment horizontal="left" vertical="center" wrapText="1"/>
    </xf>
    <xf numFmtId="0" fontId="120" fillId="32" borderId="9" xfId="0" applyFont="1" applyFill="1" applyBorder="1" applyAlignment="1">
      <alignment vertical="center" wrapText="1"/>
    </xf>
    <xf numFmtId="49" fontId="120" fillId="32" borderId="9" xfId="0" applyNumberFormat="1" applyFont="1" applyFill="1" applyBorder="1" applyAlignment="1">
      <alignment horizontal="left" vertical="center"/>
    </xf>
    <xf numFmtId="6" fontId="177" fillId="32" borderId="9" xfId="0" applyNumberFormat="1" applyFont="1" applyFill="1" applyBorder="1" applyAlignment="1">
      <alignment horizontal="right" vertical="center" wrapText="1"/>
    </xf>
    <xf numFmtId="0" fontId="120" fillId="49" borderId="9" xfId="0" applyFont="1" applyFill="1" applyBorder="1" applyAlignment="1">
      <alignment horizontal="left" vertical="center" wrapText="1"/>
    </xf>
    <xf numFmtId="0" fontId="120" fillId="49" borderId="9" xfId="0" applyFont="1" applyFill="1" applyBorder="1" applyAlignment="1">
      <alignment vertical="center" wrapText="1"/>
    </xf>
    <xf numFmtId="0" fontId="120" fillId="32" borderId="9" xfId="0" applyFont="1" applyFill="1" applyBorder="1" applyAlignment="1">
      <alignment horizontal="left" vertical="center" wrapText="1"/>
    </xf>
    <xf numFmtId="0" fontId="120" fillId="32" borderId="39" xfId="0" applyFont="1" applyFill="1" applyBorder="1" applyAlignment="1" applyProtection="1">
      <alignment vertical="center" wrapText="1"/>
      <protection locked="0"/>
    </xf>
    <xf numFmtId="49" fontId="156" fillId="0" borderId="114" xfId="0" applyNumberFormat="1" applyFont="1" applyBorder="1" applyAlignment="1">
      <alignment wrapText="1"/>
    </xf>
    <xf numFmtId="4" fontId="155" fillId="0" borderId="114" xfId="0" applyNumberFormat="1" applyFont="1" applyBorder="1" applyAlignment="1">
      <alignment wrapText="1"/>
    </xf>
    <xf numFmtId="0" fontId="55" fillId="0" borderId="39" xfId="0" applyFont="1" applyBorder="1" applyAlignment="1">
      <alignment horizontal="center" vertical="center" wrapText="1"/>
    </xf>
    <xf numFmtId="0" fontId="120" fillId="32" borderId="7" xfId="0" applyFont="1" applyFill="1" applyBorder="1" applyAlignment="1">
      <alignment vertical="center" wrapText="1"/>
    </xf>
    <xf numFmtId="49" fontId="120" fillId="32" borderId="39" xfId="0" applyNumberFormat="1" applyFont="1" applyFill="1" applyBorder="1" applyAlignment="1">
      <alignment horizontal="left" vertical="center"/>
    </xf>
    <xf numFmtId="6" fontId="177" fillId="32" borderId="42" xfId="0" applyNumberFormat="1" applyFont="1" applyFill="1" applyBorder="1" applyAlignment="1">
      <alignment horizontal="right" vertical="center" wrapText="1"/>
    </xf>
    <xf numFmtId="4" fontId="155" fillId="0" borderId="118" xfId="0" applyNumberFormat="1" applyFont="1" applyBorder="1" applyAlignment="1">
      <alignment wrapText="1"/>
    </xf>
    <xf numFmtId="168" fontId="0" fillId="0" borderId="9" xfId="0" applyNumberFormat="1" applyBorder="1"/>
    <xf numFmtId="49" fontId="3" fillId="0" borderId="173" xfId="591" applyNumberFormat="1" applyBorder="1"/>
    <xf numFmtId="0" fontId="3" fillId="0" borderId="173" xfId="591" applyBorder="1"/>
    <xf numFmtId="4" fontId="3" fillId="0" borderId="173" xfId="591" applyNumberFormat="1" applyBorder="1"/>
    <xf numFmtId="4" fontId="172" fillId="0" borderId="173" xfId="591" applyNumberFormat="1" applyFont="1" applyBorder="1"/>
    <xf numFmtId="49" fontId="172" fillId="0" borderId="173" xfId="591" applyNumberFormat="1" applyFont="1" applyBorder="1" applyAlignment="1">
      <alignment horizontal="center" vertical="top"/>
    </xf>
    <xf numFmtId="0" fontId="172" fillId="0" borderId="173" xfId="591" applyFont="1" applyBorder="1" applyAlignment="1">
      <alignment horizontal="center" vertical="top" wrapText="1"/>
    </xf>
    <xf numFmtId="4" fontId="172" fillId="0" borderId="173" xfId="591" applyNumberFormat="1" applyFont="1" applyBorder="1" applyAlignment="1">
      <alignment horizontal="center"/>
    </xf>
    <xf numFmtId="0" fontId="172" fillId="0" borderId="174" xfId="0" applyFont="1" applyBorder="1" applyAlignment="1">
      <alignment horizontal="center"/>
    </xf>
    <xf numFmtId="0" fontId="172" fillId="0" borderId="173" xfId="0" applyFont="1" applyBorder="1"/>
    <xf numFmtId="0" fontId="172" fillId="0" borderId="173" xfId="591" applyFont="1" applyBorder="1" applyAlignment="1">
      <alignment horizontal="center" vertical="center" wrapText="1"/>
    </xf>
    <xf numFmtId="0" fontId="172" fillId="35" borderId="173" xfId="0" applyFont="1" applyFill="1" applyBorder="1"/>
    <xf numFmtId="0" fontId="172" fillId="0" borderId="0" xfId="0" applyFont="1" applyAlignment="1">
      <alignment horizontal="center"/>
    </xf>
    <xf numFmtId="49" fontId="120" fillId="32" borderId="173" xfId="0" applyNumberFormat="1" applyFont="1" applyFill="1" applyBorder="1" applyAlignment="1">
      <alignment horizontal="left" vertical="center" wrapText="1"/>
    </xf>
    <xf numFmtId="0" fontId="120" fillId="32" borderId="173" xfId="0" applyFont="1" applyFill="1" applyBorder="1" applyAlignment="1">
      <alignment vertical="center" wrapText="1"/>
    </xf>
    <xf numFmtId="6" fontId="177" fillId="32" borderId="173" xfId="0" applyNumberFormat="1" applyFont="1" applyFill="1" applyBorder="1" applyAlignment="1">
      <alignment horizontal="right" vertical="center" wrapText="1"/>
    </xf>
    <xf numFmtId="168" fontId="172" fillId="0" borderId="173" xfId="0" applyNumberFormat="1" applyFont="1" applyBorder="1" applyAlignment="1">
      <alignment vertical="center"/>
    </xf>
    <xf numFmtId="0" fontId="195" fillId="0" borderId="174" xfId="0" applyFont="1" applyBorder="1" applyAlignment="1">
      <alignment vertical="center"/>
    </xf>
    <xf numFmtId="168" fontId="172" fillId="35" borderId="174" xfId="0" applyNumberFormat="1" applyFont="1" applyFill="1" applyBorder="1" applyAlignment="1">
      <alignment vertical="center"/>
    </xf>
    <xf numFmtId="0" fontId="172" fillId="0" borderId="173" xfId="0" applyFont="1" applyBorder="1" applyAlignment="1">
      <alignment vertical="center"/>
    </xf>
    <xf numFmtId="169" fontId="172" fillId="0" borderId="0" xfId="0" applyNumberFormat="1" applyFont="1" applyAlignment="1">
      <alignment vertical="center"/>
    </xf>
    <xf numFmtId="49" fontId="120" fillId="32" borderId="173" xfId="0" applyNumberFormat="1" applyFont="1" applyFill="1" applyBorder="1" applyAlignment="1">
      <alignment horizontal="left" vertical="center"/>
    </xf>
    <xf numFmtId="44" fontId="55" fillId="32" borderId="174" xfId="551" applyFont="1" applyFill="1" applyBorder="1" applyAlignment="1">
      <alignment horizontal="center" vertical="center" wrapText="1"/>
    </xf>
    <xf numFmtId="169" fontId="172" fillId="0" borderId="173" xfId="0" applyNumberFormat="1" applyFont="1" applyBorder="1" applyAlignment="1">
      <alignment vertical="center"/>
    </xf>
    <xf numFmtId="4" fontId="196" fillId="0" borderId="174" xfId="0" applyNumberFormat="1" applyFont="1" applyBorder="1" applyAlignment="1" applyProtection="1">
      <alignment wrapText="1"/>
      <protection locked="0"/>
    </xf>
    <xf numFmtId="167" fontId="215" fillId="35" borderId="174" xfId="0" applyNumberFormat="1" applyFont="1" applyFill="1" applyBorder="1" applyAlignment="1">
      <alignment vertical="center"/>
    </xf>
    <xf numFmtId="4" fontId="196" fillId="0" borderId="173" xfId="0" applyNumberFormat="1" applyFont="1" applyBorder="1" applyAlignment="1" applyProtection="1">
      <alignment wrapText="1"/>
      <protection locked="0"/>
    </xf>
    <xf numFmtId="49" fontId="120" fillId="50" borderId="173" xfId="0" applyNumberFormat="1" applyFont="1" applyFill="1" applyBorder="1" applyAlignment="1">
      <alignment horizontal="left" vertical="center"/>
    </xf>
    <xf numFmtId="0" fontId="120" fillId="50" borderId="173" xfId="0" applyFont="1" applyFill="1" applyBorder="1" applyAlignment="1">
      <alignment vertical="center" wrapText="1"/>
    </xf>
    <xf numFmtId="6" fontId="177" fillId="50" borderId="173" xfId="0" applyNumberFormat="1" applyFont="1" applyFill="1" applyBorder="1" applyAlignment="1">
      <alignment horizontal="right" vertical="center" wrapText="1"/>
    </xf>
    <xf numFmtId="167" fontId="172" fillId="35" borderId="174" xfId="0" applyNumberFormat="1" applyFont="1" applyFill="1" applyBorder="1" applyAlignment="1">
      <alignment vertical="center"/>
    </xf>
    <xf numFmtId="0" fontId="55" fillId="0" borderId="173" xfId="0" applyFont="1" applyBorder="1" applyAlignment="1">
      <alignment vertical="center" wrapText="1"/>
    </xf>
    <xf numFmtId="0" fontId="55" fillId="32" borderId="173" xfId="0" applyFont="1" applyFill="1" applyBorder="1" applyAlignment="1">
      <alignment horizontal="center" vertical="center" wrapText="1"/>
    </xf>
    <xf numFmtId="0" fontId="216" fillId="0" borderId="173" xfId="0" applyFont="1" applyBorder="1" applyAlignment="1">
      <alignment horizontal="center" vertical="center"/>
    </xf>
    <xf numFmtId="0" fontId="197" fillId="0" borderId="173" xfId="0" applyFont="1" applyBorder="1" applyAlignment="1">
      <alignment vertical="center" wrapText="1"/>
    </xf>
    <xf numFmtId="167" fontId="215" fillId="35" borderId="174" xfId="0" applyNumberFormat="1" applyFont="1" applyFill="1" applyBorder="1" applyAlignment="1">
      <alignment wrapText="1"/>
    </xf>
    <xf numFmtId="0" fontId="216" fillId="0" borderId="173" xfId="0" applyFont="1" applyBorder="1" applyAlignment="1">
      <alignment vertical="center" wrapText="1"/>
    </xf>
    <xf numFmtId="0" fontId="55" fillId="32" borderId="174" xfId="0" applyFont="1" applyFill="1" applyBorder="1" applyAlignment="1">
      <alignment horizontal="center" vertical="center" wrapText="1"/>
    </xf>
    <xf numFmtId="168" fontId="121" fillId="0" borderId="173" xfId="0" applyNumberFormat="1" applyFont="1" applyBorder="1" applyAlignment="1">
      <alignment vertical="center"/>
    </xf>
    <xf numFmtId="0" fontId="196" fillId="0" borderId="173" xfId="0" applyFont="1" applyBorder="1" applyAlignment="1">
      <alignment vertical="center"/>
    </xf>
    <xf numFmtId="0" fontId="217" fillId="0" borderId="173" xfId="0" applyFont="1" applyBorder="1" applyAlignment="1">
      <alignment vertical="center" wrapText="1"/>
    </xf>
    <xf numFmtId="169" fontId="198" fillId="32" borderId="173" xfId="0" applyNumberFormat="1" applyFont="1" applyFill="1" applyBorder="1" applyAlignment="1" applyProtection="1">
      <alignment wrapText="1"/>
      <protection locked="0"/>
    </xf>
    <xf numFmtId="167" fontId="198" fillId="35" borderId="174" xfId="0" applyNumberFormat="1" applyFont="1" applyFill="1" applyBorder="1" applyAlignment="1" applyProtection="1">
      <alignment wrapText="1"/>
      <protection locked="0"/>
    </xf>
    <xf numFmtId="0" fontId="0" fillId="0" borderId="173" xfId="0" applyBorder="1" applyAlignment="1">
      <alignment vertical="center"/>
    </xf>
    <xf numFmtId="49" fontId="120" fillId="49" borderId="173" xfId="0" applyNumberFormat="1" applyFont="1" applyFill="1" applyBorder="1" applyAlignment="1">
      <alignment horizontal="left" vertical="center"/>
    </xf>
    <xf numFmtId="0" fontId="120" fillId="49" borderId="170" xfId="0" applyFont="1" applyFill="1" applyBorder="1" applyAlignment="1">
      <alignment vertical="center" wrapText="1"/>
    </xf>
    <xf numFmtId="6" fontId="177" fillId="49" borderId="173" xfId="0" applyNumberFormat="1" applyFont="1" applyFill="1" applyBorder="1" applyAlignment="1">
      <alignment horizontal="right" vertical="center" wrapText="1"/>
    </xf>
    <xf numFmtId="169" fontId="121" fillId="0" borderId="173" xfId="0" applyNumberFormat="1" applyFont="1" applyBorder="1" applyAlignment="1">
      <alignment vertical="center"/>
    </xf>
    <xf numFmtId="167" fontId="121" fillId="35" borderId="174" xfId="0" applyNumberFormat="1" applyFont="1" applyFill="1" applyBorder="1" applyAlignment="1">
      <alignment vertical="center"/>
    </xf>
    <xf numFmtId="169" fontId="199" fillId="0" borderId="173" xfId="0" applyNumberFormat="1" applyFont="1" applyBorder="1" applyAlignment="1">
      <alignment vertical="center"/>
    </xf>
    <xf numFmtId="0" fontId="196" fillId="0" borderId="173" xfId="0" applyFont="1" applyBorder="1" applyAlignment="1">
      <alignment vertical="center" wrapText="1"/>
    </xf>
    <xf numFmtId="167" fontId="199" fillId="35" borderId="174" xfId="0" applyNumberFormat="1" applyFont="1" applyFill="1" applyBorder="1" applyAlignment="1">
      <alignment vertical="center"/>
    </xf>
    <xf numFmtId="169" fontId="172" fillId="0" borderId="173" xfId="0" applyNumberFormat="1" applyFont="1" applyBorder="1"/>
    <xf numFmtId="0" fontId="197" fillId="0" borderId="174" xfId="0" applyFont="1" applyBorder="1" applyAlignment="1">
      <alignment wrapText="1"/>
    </xf>
    <xf numFmtId="167" fontId="172" fillId="35" borderId="174" xfId="0" applyNumberFormat="1" applyFont="1" applyFill="1" applyBorder="1"/>
    <xf numFmtId="169" fontId="199" fillId="0" borderId="173" xfId="0" applyNumberFormat="1" applyFont="1" applyBorder="1"/>
    <xf numFmtId="0" fontId="196" fillId="0" borderId="173" xfId="0" applyFont="1" applyBorder="1"/>
    <xf numFmtId="167" fontId="199" fillId="35" borderId="174" xfId="0" applyNumberFormat="1" applyFont="1" applyFill="1" applyBorder="1"/>
    <xf numFmtId="0" fontId="0" fillId="0" borderId="173" xfId="0" applyBorder="1"/>
    <xf numFmtId="169" fontId="121" fillId="0" borderId="173" xfId="0" applyNumberFormat="1" applyFont="1" applyBorder="1"/>
    <xf numFmtId="167" fontId="121" fillId="35" borderId="174" xfId="0" applyNumberFormat="1" applyFont="1" applyFill="1" applyBorder="1"/>
    <xf numFmtId="169" fontId="119" fillId="32" borderId="173" xfId="0" applyNumberFormat="1" applyFont="1" applyFill="1" applyBorder="1" applyAlignment="1" applyProtection="1">
      <alignment wrapText="1"/>
      <protection locked="0"/>
    </xf>
    <xf numFmtId="167" fontId="119" fillId="35" borderId="174" xfId="0" applyNumberFormat="1" applyFont="1" applyFill="1" applyBorder="1" applyAlignment="1" applyProtection="1">
      <alignment wrapText="1"/>
      <protection locked="0"/>
    </xf>
    <xf numFmtId="167" fontId="121" fillId="35" borderId="173" xfId="0" applyNumberFormat="1" applyFont="1" applyFill="1" applyBorder="1" applyAlignment="1">
      <alignment wrapText="1"/>
    </xf>
    <xf numFmtId="167" fontId="215" fillId="35" borderId="0" xfId="0" applyNumberFormat="1" applyFont="1" applyFill="1" applyAlignment="1">
      <alignment wrapText="1"/>
    </xf>
    <xf numFmtId="0" fontId="200" fillId="49" borderId="170" xfId="0" applyFont="1" applyFill="1" applyBorder="1" applyAlignment="1">
      <alignment vertical="center" wrapText="1"/>
    </xf>
    <xf numFmtId="0" fontId="120" fillId="32" borderId="170" xfId="0" applyFont="1" applyFill="1" applyBorder="1" applyAlignment="1">
      <alignment horizontal="left" vertical="center" wrapText="1"/>
    </xf>
    <xf numFmtId="6" fontId="177" fillId="32" borderId="173" xfId="0" applyNumberFormat="1" applyFont="1" applyFill="1" applyBorder="1" applyAlignment="1">
      <alignment horizontal="left" vertical="center" wrapText="1"/>
    </xf>
    <xf numFmtId="0" fontId="55" fillId="32" borderId="174" xfId="0" applyFont="1" applyFill="1" applyBorder="1" applyAlignment="1">
      <alignment horizontal="left" vertical="center" wrapText="1"/>
    </xf>
    <xf numFmtId="169" fontId="199" fillId="0" borderId="173" xfId="0" applyNumberFormat="1" applyFont="1" applyBorder="1" applyAlignment="1">
      <alignment horizontal="right" vertical="center"/>
    </xf>
    <xf numFmtId="0" fontId="196" fillId="0" borderId="173" xfId="0" applyFont="1" applyBorder="1" applyAlignment="1">
      <alignment horizontal="left" wrapText="1"/>
    </xf>
    <xf numFmtId="167" fontId="199" fillId="35" borderId="174" xfId="0" applyNumberFormat="1" applyFont="1" applyFill="1" applyBorder="1" applyAlignment="1">
      <alignment horizontal="right" vertical="center"/>
    </xf>
    <xf numFmtId="0" fontId="201" fillId="0" borderId="173" xfId="0" applyFont="1" applyBorder="1" applyAlignment="1">
      <alignment horizontal="right" vertical="top" wrapText="1"/>
    </xf>
    <xf numFmtId="0" fontId="120" fillId="32" borderId="170" xfId="0" applyFont="1" applyFill="1" applyBorder="1" applyAlignment="1">
      <alignment vertical="center" wrapText="1"/>
    </xf>
    <xf numFmtId="4" fontId="196" fillId="0" borderId="173" xfId="0" applyNumberFormat="1" applyFont="1" applyBorder="1" applyProtection="1">
      <protection locked="0"/>
    </xf>
    <xf numFmtId="0" fontId="55" fillId="0" borderId="174" xfId="0" applyFont="1" applyBorder="1" applyAlignment="1">
      <alignment horizontal="center" vertical="center" wrapText="1"/>
    </xf>
    <xf numFmtId="169" fontId="122" fillId="0" borderId="173" xfId="0" applyNumberFormat="1" applyFont="1" applyBorder="1"/>
    <xf numFmtId="167" fontId="122" fillId="35" borderId="174" xfId="0" applyNumberFormat="1" applyFont="1" applyFill="1" applyBorder="1"/>
    <xf numFmtId="49" fontId="55" fillId="0" borderId="174" xfId="0" applyNumberFormat="1" applyFont="1" applyBorder="1" applyAlignment="1" applyProtection="1">
      <alignment vertical="center" wrapText="1"/>
      <protection locked="0"/>
    </xf>
    <xf numFmtId="4" fontId="55" fillId="32" borderId="175" xfId="0" applyNumberFormat="1" applyFont="1" applyFill="1" applyBorder="1" applyAlignment="1" applyProtection="1">
      <alignment vertical="center" wrapText="1"/>
      <protection locked="0"/>
    </xf>
    <xf numFmtId="49" fontId="55" fillId="2" borderId="174" xfId="0" applyNumberFormat="1" applyFont="1" applyFill="1" applyBorder="1" applyAlignment="1" applyProtection="1">
      <alignment vertical="center" wrapText="1"/>
      <protection locked="0"/>
    </xf>
    <xf numFmtId="0" fontId="55" fillId="47" borderId="173" xfId="0" applyFont="1" applyFill="1" applyBorder="1" applyAlignment="1">
      <alignment vertical="center" wrapText="1"/>
    </xf>
    <xf numFmtId="0" fontId="155" fillId="0" borderId="171" xfId="0" applyFont="1" applyBorder="1" applyAlignment="1">
      <alignment wrapText="1"/>
    </xf>
    <xf numFmtId="44" fontId="157" fillId="32" borderId="173" xfId="551" applyFont="1" applyFill="1" applyBorder="1" applyAlignment="1">
      <alignment horizontal="center" wrapText="1"/>
    </xf>
    <xf numFmtId="168" fontId="178" fillId="0" borderId="173" xfId="0" applyNumberFormat="1" applyFont="1" applyBorder="1"/>
    <xf numFmtId="168" fontId="199" fillId="35" borderId="174" xfId="0" applyNumberFormat="1" applyFont="1" applyFill="1" applyBorder="1"/>
    <xf numFmtId="49" fontId="0" fillId="0" borderId="173" xfId="0" applyNumberFormat="1" applyBorder="1"/>
    <xf numFmtId="0" fontId="158" fillId="35" borderId="173" xfId="0" applyFont="1" applyFill="1" applyBorder="1" applyAlignment="1">
      <alignment vertical="top" wrapText="1"/>
    </xf>
    <xf numFmtId="4" fontId="178" fillId="0" borderId="173" xfId="0" applyNumberFormat="1" applyFont="1" applyBorder="1"/>
    <xf numFmtId="168" fontId="121" fillId="35" borderId="39" xfId="0" applyNumberFormat="1" applyFont="1" applyFill="1" applyBorder="1"/>
    <xf numFmtId="0" fontId="159" fillId="35" borderId="173" xfId="0" applyFont="1" applyFill="1" applyBorder="1" applyAlignment="1">
      <alignment vertical="top" wrapText="1"/>
    </xf>
    <xf numFmtId="168" fontId="0" fillId="0" borderId="173" xfId="0" applyNumberFormat="1" applyBorder="1"/>
    <xf numFmtId="168" fontId="121" fillId="35" borderId="174" xfId="0" applyNumberFormat="1" applyFont="1" applyFill="1" applyBorder="1"/>
    <xf numFmtId="49" fontId="156" fillId="0" borderId="173" xfId="0" applyNumberFormat="1" applyFont="1" applyBorder="1" applyAlignment="1">
      <alignment wrapText="1"/>
    </xf>
    <xf numFmtId="167" fontId="178" fillId="0" borderId="173" xfId="0" applyNumberFormat="1" applyFont="1" applyBorder="1"/>
    <xf numFmtId="167" fontId="218" fillId="35" borderId="174" xfId="0" applyNumberFormat="1" applyFont="1" applyFill="1" applyBorder="1"/>
    <xf numFmtId="49" fontId="155" fillId="0" borderId="173" xfId="0" applyNumberFormat="1" applyFont="1" applyBorder="1" applyAlignment="1">
      <alignment vertical="top" wrapText="1"/>
    </xf>
    <xf numFmtId="4" fontId="156" fillId="0" borderId="173" xfId="0" applyNumberFormat="1" applyFont="1" applyBorder="1" applyAlignment="1">
      <alignment vertical="top" wrapText="1"/>
    </xf>
    <xf numFmtId="0" fontId="62" fillId="32" borderId="173" xfId="0" applyFont="1" applyFill="1" applyBorder="1" applyAlignment="1">
      <alignment horizontal="center" vertical="center" wrapText="1"/>
    </xf>
    <xf numFmtId="4" fontId="156" fillId="35" borderId="173" xfId="0" applyNumberFormat="1" applyFont="1" applyFill="1" applyBorder="1" applyAlignment="1">
      <alignment vertical="top" wrapText="1"/>
    </xf>
    <xf numFmtId="4" fontId="156" fillId="0" borderId="162" xfId="0" applyNumberFormat="1" applyFont="1" applyBorder="1" applyAlignment="1">
      <alignment vertical="top" wrapText="1"/>
    </xf>
    <xf numFmtId="0" fontId="172" fillId="0" borderId="162" xfId="0" applyFont="1" applyBorder="1" applyAlignment="1">
      <alignment vertical="center"/>
    </xf>
    <xf numFmtId="4" fontId="196" fillId="0" borderId="162" xfId="0" applyNumberFormat="1" applyFont="1" applyBorder="1" applyAlignment="1" applyProtection="1">
      <alignment wrapText="1"/>
      <protection locked="0"/>
    </xf>
    <xf numFmtId="0" fontId="216" fillId="0" borderId="162" xfId="0" applyFont="1" applyBorder="1" applyAlignment="1">
      <alignment horizontal="center" vertical="center"/>
    </xf>
    <xf numFmtId="0" fontId="216" fillId="0" borderId="162" xfId="0" applyFont="1" applyBorder="1" applyAlignment="1">
      <alignment vertical="center" wrapText="1"/>
    </xf>
    <xf numFmtId="0" fontId="217" fillId="0" borderId="162" xfId="0" applyFont="1" applyBorder="1" applyAlignment="1">
      <alignment vertical="center" wrapText="1"/>
    </xf>
    <xf numFmtId="0" fontId="0" fillId="0" borderId="162" xfId="0" applyBorder="1" applyAlignment="1">
      <alignment vertical="center"/>
    </xf>
    <xf numFmtId="0" fontId="172" fillId="0" borderId="162" xfId="0" applyFont="1" applyBorder="1"/>
    <xf numFmtId="0" fontId="0" fillId="0" borderId="162" xfId="0" applyBorder="1"/>
    <xf numFmtId="0" fontId="201" fillId="0" borderId="162" xfId="0" applyFont="1" applyBorder="1" applyAlignment="1">
      <alignment horizontal="right" vertical="top" wrapText="1"/>
    </xf>
    <xf numFmtId="4" fontId="172" fillId="0" borderId="162" xfId="0" applyNumberFormat="1" applyFont="1" applyBorder="1" applyAlignment="1">
      <alignment vertical="center"/>
    </xf>
    <xf numFmtId="4" fontId="172" fillId="0" borderId="162" xfId="0" applyNumberFormat="1" applyFont="1" applyBorder="1"/>
    <xf numFmtId="4" fontId="199" fillId="0" borderId="162" xfId="0" applyNumberFormat="1" applyFont="1" applyBorder="1"/>
    <xf numFmtId="4" fontId="199" fillId="0" borderId="162" xfId="0" applyNumberFormat="1" applyFont="1" applyBorder="1" applyAlignment="1">
      <alignment vertical="center" wrapText="1"/>
    </xf>
    <xf numFmtId="4" fontId="199" fillId="0" borderId="162" xfId="0" applyNumberFormat="1" applyFont="1" applyBorder="1" applyAlignment="1">
      <alignment horizontal="right" vertical="top" wrapText="1"/>
    </xf>
    <xf numFmtId="4" fontId="199" fillId="0" borderId="162" xfId="0" applyNumberFormat="1" applyFont="1" applyBorder="1" applyAlignment="1" applyProtection="1">
      <alignment wrapText="1"/>
      <protection locked="0"/>
    </xf>
    <xf numFmtId="4" fontId="199" fillId="0" borderId="162" xfId="0" applyNumberFormat="1" applyFont="1" applyBorder="1" applyAlignment="1">
      <alignment vertical="center"/>
    </xf>
    <xf numFmtId="4" fontId="221" fillId="0" borderId="162" xfId="0" applyNumberFormat="1" applyFont="1" applyBorder="1" applyAlignment="1">
      <alignment vertical="top" wrapText="1"/>
    </xf>
    <xf numFmtId="0" fontId="201" fillId="0" borderId="162" xfId="0" applyFont="1" applyBorder="1"/>
    <xf numFmtId="0" fontId="201" fillId="0" borderId="162" xfId="0" applyFont="1" applyBorder="1" applyAlignment="1">
      <alignment wrapText="1"/>
    </xf>
    <xf numFmtId="0" fontId="0" fillId="52" borderId="111" xfId="0" applyFill="1" applyBorder="1"/>
    <xf numFmtId="4" fontId="178" fillId="52" borderId="31" xfId="0" applyNumberFormat="1" applyFont="1" applyFill="1" applyBorder="1"/>
    <xf numFmtId="4" fontId="199" fillId="53" borderId="162" xfId="0" applyNumberFormat="1" applyFont="1" applyFill="1" applyBorder="1"/>
    <xf numFmtId="0" fontId="62" fillId="43" borderId="186" xfId="0" applyFont="1" applyFill="1" applyBorder="1" applyAlignment="1">
      <alignment horizontal="center" vertical="center" wrapText="1"/>
    </xf>
    <xf numFmtId="4" fontId="62" fillId="43" borderId="186" xfId="0" applyNumberFormat="1" applyFont="1" applyFill="1" applyBorder="1" applyAlignment="1">
      <alignment vertical="center" wrapText="1"/>
    </xf>
    <xf numFmtId="0" fontId="0" fillId="0" borderId="186" xfId="0" applyBorder="1"/>
    <xf numFmtId="2" fontId="209" fillId="0" borderId="186" xfId="0" applyNumberFormat="1" applyFont="1" applyBorder="1"/>
    <xf numFmtId="49" fontId="62" fillId="32" borderId="186" xfId="0" applyNumberFormat="1" applyFont="1" applyFill="1" applyBorder="1" applyAlignment="1">
      <alignment vertical="center" wrapText="1"/>
    </xf>
    <xf numFmtId="0" fontId="61" fillId="43" borderId="186" xfId="0" applyFont="1" applyFill="1" applyBorder="1" applyAlignment="1">
      <alignment vertical="center" wrapText="1"/>
    </xf>
    <xf numFmtId="49" fontId="55" fillId="0" borderId="173" xfId="0" applyNumberFormat="1" applyFont="1" applyBorder="1" applyAlignment="1" applyProtection="1">
      <alignment horizontal="center" vertical="center"/>
      <protection locked="0"/>
    </xf>
    <xf numFmtId="0" fontId="172" fillId="0" borderId="173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/>
    </xf>
    <xf numFmtId="4" fontId="172" fillId="0" borderId="173" xfId="0" applyNumberFormat="1" applyFont="1" applyBorder="1" applyAlignment="1">
      <alignment horizontal="center" vertical="center" wrapText="1"/>
    </xf>
    <xf numFmtId="49" fontId="172" fillId="0" borderId="173" xfId="0" applyNumberFormat="1" applyFont="1" applyBorder="1" applyAlignment="1">
      <alignment horizontal="center" vertical="center" wrapText="1"/>
    </xf>
    <xf numFmtId="49" fontId="172" fillId="0" borderId="9" xfId="0" applyNumberFormat="1" applyFont="1" applyBorder="1" applyAlignment="1">
      <alignment horizontal="center" vertical="center" wrapText="1"/>
    </xf>
    <xf numFmtId="4" fontId="178" fillId="0" borderId="173" xfId="0" applyNumberFormat="1" applyFon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49" fontId="172" fillId="39" borderId="111" xfId="0" applyNumberFormat="1" applyFont="1" applyFill="1" applyBorder="1" applyAlignment="1">
      <alignment horizontal="center" vertical="center"/>
    </xf>
    <xf numFmtId="0" fontId="172" fillId="0" borderId="9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 wrapText="1"/>
    </xf>
    <xf numFmtId="4" fontId="172" fillId="0" borderId="9" xfId="0" applyNumberFormat="1" applyFont="1" applyBorder="1" applyAlignment="1">
      <alignment horizontal="center" vertical="center" wrapText="1"/>
    </xf>
    <xf numFmtId="4" fontId="155" fillId="0" borderId="173" xfId="0" applyNumberFormat="1" applyFont="1" applyBorder="1" applyAlignment="1">
      <alignment horizontal="center" vertical="center" wrapText="1"/>
    </xf>
    <xf numFmtId="4" fontId="156" fillId="0" borderId="173" xfId="0" applyNumberFormat="1" applyFont="1" applyBorder="1" applyAlignment="1">
      <alignment horizontal="center" vertical="center" wrapText="1"/>
    </xf>
    <xf numFmtId="4" fontId="172" fillId="39" borderId="112" xfId="0" applyNumberFormat="1" applyFont="1" applyFill="1" applyBorder="1" applyAlignment="1">
      <alignment horizontal="center" vertical="center"/>
    </xf>
    <xf numFmtId="0" fontId="172" fillId="39" borderId="173" xfId="0" applyFont="1" applyFill="1" applyBorder="1" applyAlignment="1">
      <alignment horizontal="center" vertical="center" wrapText="1"/>
    </xf>
    <xf numFmtId="0" fontId="0" fillId="0" borderId="0" xfId="0"/>
    <xf numFmtId="0" fontId="41" fillId="0" borderId="153" xfId="0" applyFont="1" applyBorder="1" applyProtection="1">
      <protection locked="0"/>
    </xf>
    <xf numFmtId="0" fontId="41" fillId="2" borderId="153" xfId="0" applyFont="1" applyFill="1" applyBorder="1" applyProtection="1">
      <protection locked="0"/>
    </xf>
    <xf numFmtId="49" fontId="55" fillId="2" borderId="162" xfId="0" applyNumberFormat="1" applyFont="1" applyFill="1" applyBorder="1" applyAlignment="1" applyProtection="1">
      <alignment horizontal="right"/>
      <protection locked="0"/>
    </xf>
    <xf numFmtId="49" fontId="61" fillId="0" borderId="162" xfId="0" applyNumberFormat="1" applyFont="1" applyBorder="1" applyAlignment="1" applyProtection="1">
      <alignment horizontal="right"/>
      <protection locked="0"/>
    </xf>
    <xf numFmtId="49" fontId="61" fillId="32" borderId="162" xfId="0" applyNumberFormat="1" applyFont="1" applyFill="1" applyBorder="1" applyAlignment="1" applyProtection="1">
      <alignment horizontal="right"/>
      <protection locked="0"/>
    </xf>
    <xf numFmtId="0" fontId="41" fillId="32" borderId="153" xfId="0" applyFont="1" applyFill="1" applyBorder="1" applyProtection="1">
      <protection locked="0"/>
    </xf>
    <xf numFmtId="0" fontId="167" fillId="0" borderId="0" xfId="0" applyFont="1"/>
    <xf numFmtId="0" fontId="62" fillId="43" borderId="176" xfId="0" applyFont="1" applyFill="1" applyBorder="1" applyAlignment="1">
      <alignment horizontal="center" vertical="center" wrapText="1"/>
    </xf>
    <xf numFmtId="49" fontId="62" fillId="43" borderId="176" xfId="0" applyNumberFormat="1" applyFont="1" applyFill="1" applyBorder="1" applyAlignment="1">
      <alignment vertical="center" wrapText="1"/>
    </xf>
    <xf numFmtId="0" fontId="61" fillId="43" borderId="176" xfId="0" applyFont="1" applyFill="1" applyBorder="1" applyAlignment="1">
      <alignment vertical="center" wrapText="1"/>
    </xf>
    <xf numFmtId="0" fontId="0" fillId="0" borderId="162" xfId="0" applyBorder="1"/>
    <xf numFmtId="49" fontId="0" fillId="0" borderId="162" xfId="0" applyNumberFormat="1" applyBorder="1"/>
    <xf numFmtId="0" fontId="62" fillId="32" borderId="176" xfId="0" applyFont="1" applyFill="1" applyBorder="1" applyAlignment="1">
      <alignment horizontal="center" vertical="center" wrapText="1"/>
    </xf>
    <xf numFmtId="49" fontId="0" fillId="0" borderId="162" xfId="0" applyNumberFormat="1" applyBorder="1" applyAlignment="1">
      <alignment wrapText="1"/>
    </xf>
    <xf numFmtId="0" fontId="0" fillId="0" borderId="162" xfId="0" applyBorder="1" applyAlignment="1">
      <alignment wrapText="1"/>
    </xf>
    <xf numFmtId="49" fontId="172" fillId="0" borderId="162" xfId="0" applyNumberFormat="1" applyFont="1" applyBorder="1" applyAlignment="1">
      <alignment horizontal="center" vertical="top"/>
    </xf>
    <xf numFmtId="0" fontId="172" fillId="0" borderId="162" xfId="0" applyFont="1" applyBorder="1" applyAlignment="1">
      <alignment horizontal="center" vertical="top" wrapText="1"/>
    </xf>
    <xf numFmtId="4" fontId="172" fillId="0" borderId="162" xfId="0" applyNumberFormat="1" applyFont="1" applyBorder="1" applyAlignment="1">
      <alignment horizontal="center" vertical="top"/>
    </xf>
    <xf numFmtId="4" fontId="172" fillId="0" borderId="162" xfId="0" applyNumberFormat="1" applyFont="1" applyBorder="1" applyAlignment="1">
      <alignment horizontal="right" vertical="top" wrapText="1"/>
    </xf>
    <xf numFmtId="4" fontId="173" fillId="0" borderId="162" xfId="0" applyNumberFormat="1" applyFont="1" applyBorder="1" applyAlignment="1">
      <alignment horizontal="right" wrapText="1"/>
    </xf>
    <xf numFmtId="49" fontId="0" fillId="0" borderId="0" xfId="0" applyNumberFormat="1"/>
    <xf numFmtId="0" fontId="0" fillId="0" borderId="108" xfId="0" applyBorder="1"/>
    <xf numFmtId="49" fontId="156" fillId="0" borderId="162" xfId="0" applyNumberFormat="1" applyFont="1" applyBorder="1" applyAlignment="1">
      <alignment vertical="top" wrapText="1"/>
    </xf>
    <xf numFmtId="0" fontId="154" fillId="32" borderId="162" xfId="0" applyFont="1" applyFill="1" applyBorder="1" applyAlignment="1">
      <alignment horizontal="center" vertical="center" wrapText="1"/>
    </xf>
    <xf numFmtId="0" fontId="158" fillId="35" borderId="162" xfId="0" applyFont="1" applyFill="1" applyBorder="1" applyAlignment="1">
      <alignment vertical="top" wrapText="1"/>
    </xf>
    <xf numFmtId="0" fontId="55" fillId="32" borderId="162" xfId="0" applyFont="1" applyFill="1" applyBorder="1" applyAlignment="1">
      <alignment horizontal="center" vertical="center" wrapText="1"/>
    </xf>
    <xf numFmtId="0" fontId="159" fillId="35" borderId="162" xfId="0" applyFont="1" applyFill="1" applyBorder="1" applyAlignment="1">
      <alignment vertical="top" wrapText="1"/>
    </xf>
    <xf numFmtId="49" fontId="156" fillId="0" borderId="162" xfId="0" applyNumberFormat="1" applyFont="1" applyBorder="1" applyAlignment="1">
      <alignment wrapText="1"/>
    </xf>
    <xf numFmtId="4" fontId="156" fillId="0" borderId="162" xfId="0" applyNumberFormat="1" applyFont="1" applyBorder="1" applyAlignment="1">
      <alignment vertical="top" wrapText="1"/>
    </xf>
    <xf numFmtId="4" fontId="158" fillId="35" borderId="162" xfId="0" applyNumberFormat="1" applyFont="1" applyFill="1" applyBorder="1" applyAlignment="1">
      <alignment vertical="top" wrapText="1"/>
    </xf>
    <xf numFmtId="4" fontId="159" fillId="35" borderId="162" xfId="0" applyNumberFormat="1" applyFont="1" applyFill="1" applyBorder="1" applyAlignment="1">
      <alignment vertical="top" wrapText="1"/>
    </xf>
    <xf numFmtId="4" fontId="156" fillId="0" borderId="162" xfId="0" applyNumberFormat="1" applyFont="1" applyBorder="1" applyAlignment="1">
      <alignment wrapText="1"/>
    </xf>
    <xf numFmtId="49" fontId="0" fillId="0" borderId="176" xfId="0" applyNumberFormat="1" applyBorder="1"/>
    <xf numFmtId="4" fontId="208" fillId="0" borderId="162" xfId="0" applyNumberFormat="1" applyFont="1" applyBorder="1" applyAlignment="1">
      <alignment wrapText="1"/>
    </xf>
    <xf numFmtId="4" fontId="178" fillId="0" borderId="162" xfId="0" applyNumberFormat="1" applyFont="1" applyBorder="1" applyAlignment="1">
      <alignment wrapText="1"/>
    </xf>
    <xf numFmtId="4" fontId="207" fillId="0" borderId="162" xfId="0" applyNumberFormat="1" applyFont="1" applyBorder="1" applyAlignment="1">
      <alignment wrapText="1"/>
    </xf>
    <xf numFmtId="4" fontId="62" fillId="43" borderId="176" xfId="0" applyNumberFormat="1" applyFont="1" applyFill="1" applyBorder="1" applyAlignment="1">
      <alignment horizontal="center" vertical="center" wrapText="1"/>
    </xf>
    <xf numFmtId="49" fontId="155" fillId="0" borderId="162" xfId="0" applyNumberFormat="1" applyFont="1" applyBorder="1" applyAlignment="1">
      <alignment vertical="top" wrapText="1"/>
    </xf>
    <xf numFmtId="0" fontId="62" fillId="32" borderId="162" xfId="0" applyFont="1" applyFill="1" applyBorder="1" applyAlignment="1">
      <alignment horizontal="center" vertical="center" wrapText="1"/>
    </xf>
    <xf numFmtId="4" fontId="208" fillId="0" borderId="9" xfId="0" applyNumberFormat="1" applyFont="1" applyBorder="1" applyAlignment="1">
      <alignment wrapText="1"/>
    </xf>
    <xf numFmtId="4" fontId="208" fillId="0" borderId="127" xfId="0" applyNumberFormat="1" applyFont="1" applyBorder="1" applyAlignment="1">
      <alignment wrapText="1"/>
    </xf>
    <xf numFmtId="0" fontId="149" fillId="0" borderId="162" xfId="0" applyFont="1" applyBorder="1" applyAlignment="1">
      <alignment wrapText="1"/>
    </xf>
    <xf numFmtId="4" fontId="149" fillId="0" borderId="162" xfId="0" applyNumberFormat="1" applyFont="1" applyBorder="1"/>
    <xf numFmtId="4" fontId="149" fillId="0" borderId="162" xfId="0" applyNumberFormat="1" applyFont="1" applyBorder="1" applyAlignment="1">
      <alignment wrapText="1"/>
    </xf>
    <xf numFmtId="4" fontId="0" fillId="0" borderId="162" xfId="0" applyNumberFormat="1" applyBorder="1" applyAlignment="1">
      <alignment wrapText="1"/>
    </xf>
    <xf numFmtId="0" fontId="166" fillId="0" borderId="162" xfId="0" applyFont="1" applyBorder="1" applyAlignment="1">
      <alignment wrapText="1"/>
    </xf>
    <xf numFmtId="4" fontId="166" fillId="0" borderId="162" xfId="0" applyNumberFormat="1" applyFont="1" applyBorder="1" applyAlignment="1">
      <alignment wrapText="1"/>
    </xf>
    <xf numFmtId="0" fontId="149" fillId="0" borderId="0" xfId="0" applyFont="1"/>
    <xf numFmtId="0" fontId="58" fillId="43" borderId="108" xfId="0" applyFont="1" applyFill="1" applyBorder="1" applyAlignment="1">
      <alignment horizontal="center" vertical="center" wrapText="1"/>
    </xf>
    <xf numFmtId="0" fontId="0" fillId="0" borderId="0" xfId="0"/>
    <xf numFmtId="0" fontId="62" fillId="32" borderId="176" xfId="0" applyFont="1" applyFill="1" applyBorder="1" applyAlignment="1">
      <alignment horizontal="center" vertical="center" wrapText="1"/>
    </xf>
    <xf numFmtId="4" fontId="62" fillId="32" borderId="177" xfId="0" applyNumberFormat="1" applyFont="1" applyFill="1" applyBorder="1" applyAlignment="1">
      <alignment vertical="center" wrapText="1"/>
    </xf>
    <xf numFmtId="49" fontId="0" fillId="0" borderId="162" xfId="0" applyNumberFormat="1" applyBorder="1" applyAlignment="1">
      <alignment horizontal="center" vertical="top" wrapText="1"/>
    </xf>
    <xf numFmtId="0" fontId="0" fillId="0" borderId="162" xfId="0" applyBorder="1" applyAlignment="1">
      <alignment horizontal="left" vertical="top" wrapText="1"/>
    </xf>
    <xf numFmtId="4" fontId="0" fillId="0" borderId="162" xfId="0" applyNumberFormat="1" applyBorder="1" applyAlignment="1">
      <alignment horizontal="right" vertical="top" wrapText="1"/>
    </xf>
    <xf numFmtId="49" fontId="0" fillId="0" borderId="162" xfId="0" applyNumberFormat="1" applyBorder="1" applyAlignment="1">
      <alignment horizontal="center" wrapText="1"/>
    </xf>
    <xf numFmtId="0" fontId="0" fillId="0" borderId="162" xfId="0" applyBorder="1" applyAlignment="1">
      <alignment wrapText="1"/>
    </xf>
    <xf numFmtId="4" fontId="0" fillId="32" borderId="162" xfId="0" applyNumberFormat="1" applyFill="1" applyBorder="1" applyAlignment="1">
      <alignment horizontal="right" wrapText="1"/>
    </xf>
    <xf numFmtId="4" fontId="0" fillId="32" borderId="162" xfId="0" applyNumberFormat="1" applyFill="1" applyBorder="1" applyAlignment="1">
      <alignment wrapText="1"/>
    </xf>
    <xf numFmtId="0" fontId="62" fillId="43" borderId="176" xfId="0" applyFont="1" applyFill="1" applyBorder="1" applyAlignment="1">
      <alignment horizontal="center" vertical="center" wrapText="1"/>
    </xf>
    <xf numFmtId="49" fontId="62" fillId="43" borderId="176" xfId="0" applyNumberFormat="1" applyFont="1" applyFill="1" applyBorder="1" applyAlignment="1">
      <alignment vertical="center" wrapText="1"/>
    </xf>
    <xf numFmtId="0" fontId="61" fillId="43" borderId="176" xfId="0" applyFont="1" applyFill="1" applyBorder="1" applyAlignment="1">
      <alignment vertical="center" wrapText="1"/>
    </xf>
    <xf numFmtId="4" fontId="62" fillId="43" borderId="176" xfId="0" applyNumberFormat="1" applyFont="1" applyFill="1" applyBorder="1" applyAlignment="1">
      <alignment vertical="center" wrapText="1"/>
    </xf>
    <xf numFmtId="49" fontId="156" fillId="0" borderId="162" xfId="0" applyNumberFormat="1" applyFont="1" applyBorder="1" applyAlignment="1">
      <alignment wrapText="1"/>
    </xf>
    <xf numFmtId="4" fontId="0" fillId="0" borderId="162" xfId="0" applyNumberFormat="1" applyBorder="1" applyAlignment="1">
      <alignment wrapText="1"/>
    </xf>
    <xf numFmtId="0" fontId="120" fillId="0" borderId="162" xfId="0" applyFont="1" applyBorder="1" applyAlignment="1">
      <alignment horizontal="center" wrapText="1"/>
    </xf>
    <xf numFmtId="0" fontId="120" fillId="0" borderId="162" xfId="0" applyFont="1" applyBorder="1" applyAlignment="1">
      <alignment wrapText="1"/>
    </xf>
    <xf numFmtId="49" fontId="0" fillId="0" borderId="162" xfId="0" applyNumberFormat="1" applyBorder="1" applyAlignment="1">
      <alignment wrapText="1"/>
    </xf>
    <xf numFmtId="49" fontId="156" fillId="0" borderId="162" xfId="0" applyNumberFormat="1" applyFont="1" applyBorder="1" applyAlignment="1">
      <alignment vertical="top" wrapText="1"/>
    </xf>
    <xf numFmtId="0" fontId="158" fillId="35" borderId="162" xfId="0" applyFont="1" applyFill="1" applyBorder="1" applyAlignment="1">
      <alignment vertical="top" wrapText="1"/>
    </xf>
    <xf numFmtId="0" fontId="159" fillId="35" borderId="162" xfId="0" applyFont="1" applyFill="1" applyBorder="1" applyAlignment="1">
      <alignment vertical="top" wrapText="1"/>
    </xf>
    <xf numFmtId="49" fontId="61" fillId="0" borderId="162" xfId="0" applyNumberFormat="1" applyFont="1" applyBorder="1" applyAlignment="1">
      <alignment horizontal="center" wrapText="1"/>
    </xf>
    <xf numFmtId="4" fontId="156" fillId="0" borderId="162" xfId="0" applyNumberFormat="1" applyFont="1" applyBorder="1" applyAlignment="1">
      <alignment vertical="top" wrapText="1"/>
    </xf>
    <xf numFmtId="0" fontId="0" fillId="0" borderId="162" xfId="0" applyBorder="1"/>
    <xf numFmtId="49" fontId="120" fillId="0" borderId="162" xfId="0" applyNumberFormat="1" applyFont="1" applyBorder="1" applyAlignment="1">
      <alignment horizontal="center" wrapText="1"/>
    </xf>
    <xf numFmtId="4" fontId="0" fillId="0" borderId="162" xfId="0" applyNumberFormat="1" applyBorder="1"/>
    <xf numFmtId="4" fontId="61" fillId="0" borderId="162" xfId="0" applyNumberFormat="1" applyFont="1" applyBorder="1" applyAlignment="1">
      <alignment wrapText="1"/>
    </xf>
    <xf numFmtId="4" fontId="0" fillId="0" borderId="0" xfId="0" applyNumberFormat="1"/>
    <xf numFmtId="49" fontId="155" fillId="0" borderId="162" xfId="0" applyNumberFormat="1" applyFont="1" applyBorder="1" applyAlignment="1">
      <alignment vertical="top" wrapText="1"/>
    </xf>
    <xf numFmtId="0" fontId="62" fillId="32" borderId="162" xfId="0" applyFont="1" applyFill="1" applyBorder="1" applyAlignment="1">
      <alignment horizontal="center" vertical="center" wrapText="1"/>
    </xf>
    <xf numFmtId="4" fontId="178" fillId="0" borderId="162" xfId="0" applyNumberFormat="1" applyFont="1" applyBorder="1" applyAlignment="1">
      <alignment wrapText="1"/>
    </xf>
    <xf numFmtId="4" fontId="155" fillId="0" borderId="162" xfId="0" applyNumberFormat="1" applyFont="1" applyBorder="1" applyAlignment="1">
      <alignment vertical="top" wrapText="1"/>
    </xf>
    <xf numFmtId="0" fontId="61" fillId="32" borderId="176" xfId="0" applyFont="1" applyFill="1" applyBorder="1" applyAlignment="1">
      <alignment horizontal="center" vertical="center" wrapText="1"/>
    </xf>
    <xf numFmtId="0" fontId="62" fillId="43" borderId="108" xfId="0" applyFont="1" applyFill="1" applyBorder="1" applyAlignment="1">
      <alignment horizontal="center" vertical="center" wrapText="1"/>
    </xf>
    <xf numFmtId="4" fontId="156" fillId="0" borderId="186" xfId="0" applyNumberFormat="1" applyFont="1" applyBorder="1"/>
    <xf numFmtId="49" fontId="62" fillId="43" borderId="186" xfId="0" applyNumberFormat="1" applyFont="1" applyFill="1" applyBorder="1" applyAlignment="1">
      <alignment vertical="center" wrapText="1"/>
    </xf>
    <xf numFmtId="4" fontId="160" fillId="0" borderId="186" xfId="0" applyNumberFormat="1" applyFont="1" applyBorder="1"/>
    <xf numFmtId="49" fontId="172" fillId="0" borderId="186" xfId="0" applyNumberFormat="1" applyFont="1" applyBorder="1" applyAlignment="1">
      <alignment vertical="top" wrapText="1"/>
    </xf>
    <xf numFmtId="0" fontId="172" fillId="0" borderId="186" xfId="0" applyFont="1" applyBorder="1" applyAlignment="1">
      <alignment horizontal="left" vertical="top" wrapText="1"/>
    </xf>
    <xf numFmtId="4" fontId="172" fillId="0" borderId="186" xfId="0" applyNumberFormat="1" applyFont="1" applyBorder="1" applyAlignment="1">
      <alignment horizontal="right" vertical="top" wrapText="1"/>
    </xf>
    <xf numFmtId="0" fontId="209" fillId="0" borderId="186" xfId="0" applyFont="1" applyBorder="1"/>
    <xf numFmtId="49" fontId="172" fillId="0" borderId="186" xfId="0" applyNumberFormat="1" applyFont="1" applyBorder="1" applyAlignment="1">
      <alignment wrapText="1"/>
    </xf>
    <xf numFmtId="0" fontId="172" fillId="0" borderId="186" xfId="0" applyFont="1" applyBorder="1" applyAlignment="1">
      <alignment horizontal="left" wrapText="1"/>
    </xf>
    <xf numFmtId="4" fontId="172" fillId="0" borderId="186" xfId="0" applyNumberFormat="1" applyFont="1" applyBorder="1" applyAlignment="1">
      <alignment horizontal="right" wrapText="1"/>
    </xf>
    <xf numFmtId="4" fontId="199" fillId="0" borderId="186" xfId="0" applyNumberFormat="1" applyFont="1" applyBorder="1"/>
    <xf numFmtId="49" fontId="156" fillId="0" borderId="186" xfId="0" applyNumberFormat="1" applyFont="1" applyBorder="1" applyAlignment="1">
      <alignment vertical="top" wrapText="1"/>
    </xf>
    <xf numFmtId="4" fontId="156" fillId="0" borderId="186" xfId="0" applyNumberFormat="1" applyFont="1" applyBorder="1" applyAlignment="1">
      <alignment vertical="top" wrapText="1"/>
    </xf>
    <xf numFmtId="0" fontId="158" fillId="35" borderId="186" xfId="0" applyFont="1" applyFill="1" applyBorder="1" applyAlignment="1">
      <alignment vertical="top" wrapText="1"/>
    </xf>
    <xf numFmtId="0" fontId="159" fillId="35" borderId="186" xfId="0" applyFont="1" applyFill="1" applyBorder="1" applyAlignment="1">
      <alignment vertical="top" wrapText="1"/>
    </xf>
    <xf numFmtId="49" fontId="156" fillId="0" borderId="186" xfId="0" applyNumberFormat="1" applyFont="1" applyBorder="1" applyAlignment="1">
      <alignment wrapText="1"/>
    </xf>
    <xf numFmtId="4" fontId="155" fillId="0" borderId="186" xfId="0" applyNumberFormat="1" applyFont="1" applyBorder="1" applyAlignment="1">
      <alignment vertical="top" wrapText="1"/>
    </xf>
    <xf numFmtId="49" fontId="155" fillId="0" borderId="186" xfId="0" applyNumberFormat="1" applyFont="1" applyBorder="1" applyAlignment="1">
      <alignment vertical="top" wrapText="1"/>
    </xf>
    <xf numFmtId="0" fontId="160" fillId="0" borderId="0" xfId="0" applyFont="1" applyAlignment="1">
      <alignment horizontal="center" wrapText="1"/>
    </xf>
    <xf numFmtId="0" fontId="0" fillId="0" borderId="0" xfId="0"/>
    <xf numFmtId="0" fontId="153" fillId="43" borderId="176" xfId="0" applyFont="1" applyFill="1" applyBorder="1" applyAlignment="1">
      <alignment horizontal="center" vertical="center" wrapText="1"/>
    </xf>
    <xf numFmtId="49" fontId="153" fillId="43" borderId="176" xfId="0" applyNumberFormat="1" applyFont="1" applyFill="1" applyBorder="1" applyAlignment="1">
      <alignment vertical="center" wrapText="1"/>
    </xf>
    <xf numFmtId="0" fontId="160" fillId="43" borderId="176" xfId="0" applyFont="1" applyFill="1" applyBorder="1" applyAlignment="1">
      <alignment vertical="center" wrapText="1"/>
    </xf>
    <xf numFmtId="4" fontId="153" fillId="43" borderId="176" xfId="0" applyNumberFormat="1" applyFont="1" applyFill="1" applyBorder="1" applyAlignment="1">
      <alignment vertical="center" wrapText="1"/>
    </xf>
    <xf numFmtId="0" fontId="153" fillId="32" borderId="176" xfId="0" applyFont="1" applyFill="1" applyBorder="1" applyAlignment="1">
      <alignment horizontal="center" vertical="center" wrapText="1"/>
    </xf>
    <xf numFmtId="49" fontId="171" fillId="0" borderId="162" xfId="0" applyNumberFormat="1" applyFont="1" applyBorder="1" applyAlignment="1">
      <alignment horizontal="center" vertical="top"/>
    </xf>
    <xf numFmtId="0" fontId="171" fillId="0" borderId="162" xfId="0" applyFont="1" applyBorder="1" applyAlignment="1">
      <alignment horizontal="center" vertical="top" wrapText="1"/>
    </xf>
    <xf numFmtId="4" fontId="171" fillId="0" borderId="162" xfId="0" applyNumberFormat="1" applyFont="1" applyBorder="1" applyAlignment="1">
      <alignment horizontal="center" vertical="top"/>
    </xf>
    <xf numFmtId="49" fontId="167" fillId="0" borderId="162" xfId="0" applyNumberFormat="1" applyFont="1" applyBorder="1"/>
    <xf numFmtId="4" fontId="165" fillId="0" borderId="162" xfId="0" applyNumberFormat="1" applyFont="1" applyBorder="1" applyAlignment="1">
      <alignment wrapText="1"/>
    </xf>
    <xf numFmtId="44" fontId="168" fillId="0" borderId="162" xfId="0" applyNumberFormat="1" applyFont="1" applyBorder="1"/>
    <xf numFmtId="4" fontId="165" fillId="0" borderId="162" xfId="0" applyNumberFormat="1" applyFont="1" applyBorder="1"/>
    <xf numFmtId="44" fontId="169" fillId="0" borderId="162" xfId="0" applyNumberFormat="1" applyFont="1" applyBorder="1"/>
    <xf numFmtId="44" fontId="171" fillId="0" borderId="162" xfId="0" applyNumberFormat="1" applyFont="1" applyBorder="1"/>
    <xf numFmtId="4" fontId="165" fillId="32" borderId="162" xfId="1" applyNumberFormat="1" applyFont="1" applyFill="1" applyBorder="1"/>
    <xf numFmtId="44" fontId="170" fillId="0" borderId="162" xfId="0" applyNumberFormat="1" applyFont="1" applyBorder="1"/>
    <xf numFmtId="49" fontId="167" fillId="32" borderId="162" xfId="0" applyNumberFormat="1" applyFont="1" applyFill="1" applyBorder="1"/>
    <xf numFmtId="4" fontId="165" fillId="32" borderId="162" xfId="0" applyNumberFormat="1" applyFont="1" applyFill="1" applyBorder="1"/>
    <xf numFmtId="44" fontId="170" fillId="32" borderId="162" xfId="0" applyNumberFormat="1" applyFont="1" applyFill="1" applyBorder="1"/>
    <xf numFmtId="4" fontId="174" fillId="0" borderId="162" xfId="0" applyNumberFormat="1" applyFont="1" applyBorder="1"/>
    <xf numFmtId="49" fontId="156" fillId="0" borderId="162" xfId="0" applyNumberFormat="1" applyFont="1" applyBorder="1" applyAlignment="1">
      <alignment vertical="top" wrapText="1"/>
    </xf>
    <xf numFmtId="0" fontId="158" fillId="35" borderId="162" xfId="0" applyFont="1" applyFill="1" applyBorder="1" applyAlignment="1">
      <alignment vertical="top" wrapText="1"/>
    </xf>
    <xf numFmtId="0" fontId="159" fillId="35" borderId="162" xfId="0" applyFont="1" applyFill="1" applyBorder="1" applyAlignment="1">
      <alignment vertical="top" wrapText="1"/>
    </xf>
    <xf numFmtId="49" fontId="156" fillId="0" borderId="162" xfId="0" applyNumberFormat="1" applyFont="1" applyBorder="1" applyAlignment="1">
      <alignment wrapText="1"/>
    </xf>
    <xf numFmtId="0" fontId="153" fillId="43" borderId="187" xfId="0" applyFont="1" applyFill="1" applyBorder="1" applyAlignment="1">
      <alignment horizontal="center" vertical="center" wrapText="1"/>
    </xf>
    <xf numFmtId="0" fontId="187" fillId="0" borderId="153" xfId="0" applyFont="1" applyBorder="1"/>
    <xf numFmtId="0" fontId="172" fillId="0" borderId="153" xfId="0" applyFont="1" applyBorder="1"/>
    <xf numFmtId="0" fontId="172" fillId="32" borderId="153" xfId="0" applyFont="1" applyFill="1" applyBorder="1"/>
    <xf numFmtId="4" fontId="172" fillId="0" borderId="153" xfId="0" applyNumberFormat="1" applyFont="1" applyBorder="1"/>
    <xf numFmtId="0" fontId="172" fillId="0" borderId="153" xfId="0" applyFont="1" applyBorder="1" applyAlignment="1">
      <alignment wrapText="1"/>
    </xf>
    <xf numFmtId="4" fontId="186" fillId="0" borderId="162" xfId="0" applyNumberFormat="1" applyFont="1" applyBorder="1"/>
    <xf numFmtId="4" fontId="153" fillId="43" borderId="162" xfId="0" applyNumberFormat="1" applyFont="1" applyFill="1" applyBorder="1" applyAlignment="1">
      <alignment horizontal="center" vertical="center" wrapText="1"/>
    </xf>
    <xf numFmtId="0" fontId="153" fillId="8" borderId="176" xfId="0" applyFont="1" applyFill="1" applyBorder="1" applyAlignment="1">
      <alignment horizontal="center" vertical="center" wrapText="1"/>
    </xf>
    <xf numFmtId="49" fontId="167" fillId="8" borderId="162" xfId="0" applyNumberFormat="1" applyFont="1" applyFill="1" applyBorder="1"/>
    <xf numFmtId="4" fontId="165" fillId="8" borderId="162" xfId="0" applyNumberFormat="1" applyFont="1" applyFill="1" applyBorder="1"/>
    <xf numFmtId="44" fontId="170" fillId="8" borderId="162" xfId="0" applyNumberFormat="1" applyFont="1" applyFill="1" applyBorder="1"/>
    <xf numFmtId="0" fontId="172" fillId="8" borderId="153" xfId="0" applyFont="1" applyFill="1" applyBorder="1"/>
    <xf numFmtId="4" fontId="186" fillId="8" borderId="162" xfId="0" applyNumberFormat="1" applyFont="1" applyFill="1" applyBorder="1"/>
    <xf numFmtId="4" fontId="153" fillId="0" borderId="162" xfId="0" applyNumberFormat="1" applyFont="1" applyBorder="1" applyAlignment="1">
      <alignment horizontal="right" wrapText="1"/>
    </xf>
    <xf numFmtId="44" fontId="160" fillId="0" borderId="162" xfId="0" applyNumberFormat="1" applyFont="1" applyBorder="1" applyAlignment="1">
      <alignment horizontal="center" wrapText="1"/>
    </xf>
    <xf numFmtId="0" fontId="160" fillId="0" borderId="162" xfId="0" applyFont="1" applyBorder="1" applyAlignment="1">
      <alignment horizontal="center" wrapText="1"/>
    </xf>
    <xf numFmtId="4" fontId="155" fillId="0" borderId="162" xfId="0" applyNumberFormat="1" applyFont="1" applyBorder="1" applyAlignment="1">
      <alignment wrapText="1"/>
    </xf>
    <xf numFmtId="4" fontId="212" fillId="0" borderId="162" xfId="0" applyNumberFormat="1" applyFont="1" applyBorder="1"/>
    <xf numFmtId="4" fontId="156" fillId="0" borderId="153" xfId="0" applyNumberFormat="1" applyFont="1" applyBorder="1" applyAlignment="1">
      <alignment horizontal="center" vertical="top" wrapText="1"/>
    </xf>
    <xf numFmtId="49" fontId="155" fillId="0" borderId="162" xfId="0" applyNumberFormat="1" applyFont="1" applyBorder="1" applyAlignment="1">
      <alignment vertical="top" wrapText="1"/>
    </xf>
    <xf numFmtId="49" fontId="155" fillId="0" borderId="162" xfId="0" applyNumberFormat="1" applyFont="1" applyBorder="1" applyAlignment="1">
      <alignment wrapText="1"/>
    </xf>
    <xf numFmtId="4" fontId="156" fillId="0" borderId="162" xfId="0" applyNumberFormat="1" applyFont="1" applyBorder="1" applyAlignment="1">
      <alignment wrapText="1"/>
    </xf>
    <xf numFmtId="4" fontId="156" fillId="0" borderId="153" xfId="0" applyNumberFormat="1" applyFont="1" applyBorder="1" applyAlignment="1">
      <alignment horizontal="center" wrapText="1"/>
    </xf>
    <xf numFmtId="4" fontId="186" fillId="32" borderId="162" xfId="0" applyNumberFormat="1" applyFont="1" applyFill="1" applyBorder="1"/>
    <xf numFmtId="4" fontId="212" fillId="43" borderId="162" xfId="0" applyNumberFormat="1" applyFont="1" applyFill="1" applyBorder="1" applyAlignment="1">
      <alignment wrapText="1"/>
    </xf>
    <xf numFmtId="0" fontId="222" fillId="32" borderId="162" xfId="0" applyFont="1" applyFill="1" applyBorder="1" applyAlignment="1">
      <alignment horizontal="left" wrapText="1"/>
    </xf>
    <xf numFmtId="0" fontId="153" fillId="0" borderId="0" xfId="0" applyFont="1" applyAlignment="1">
      <alignment horizontal="center" wrapText="1"/>
    </xf>
    <xf numFmtId="0" fontId="153" fillId="0" borderId="7" xfId="0" applyFont="1" applyBorder="1" applyAlignment="1">
      <alignment horizontal="center" wrapText="1"/>
    </xf>
    <xf numFmtId="4" fontId="207" fillId="0" borderId="162" xfId="0" applyNumberFormat="1" applyFont="1" applyBorder="1" applyAlignment="1">
      <alignment wrapText="1"/>
    </xf>
    <xf numFmtId="0" fontId="62" fillId="43" borderId="162" xfId="0" applyFont="1" applyFill="1" applyBorder="1" applyAlignment="1">
      <alignment horizontal="center" vertical="center" wrapText="1"/>
    </xf>
    <xf numFmtId="4" fontId="178" fillId="0" borderId="0" xfId="0" applyNumberFormat="1" applyFont="1"/>
    <xf numFmtId="4" fontId="207" fillId="0" borderId="162" xfId="0" applyNumberFormat="1" applyFont="1" applyBorder="1"/>
    <xf numFmtId="4" fontId="207" fillId="0" borderId="0" xfId="0" applyNumberFormat="1" applyFont="1"/>
    <xf numFmtId="4" fontId="214" fillId="0" borderId="162" xfId="0" applyNumberFormat="1" applyFont="1" applyBorder="1"/>
    <xf numFmtId="4" fontId="214" fillId="0" borderId="162" xfId="0" applyNumberFormat="1" applyFont="1" applyBorder="1" applyAlignment="1">
      <alignment wrapText="1"/>
    </xf>
    <xf numFmtId="0" fontId="0" fillId="0" borderId="0" xfId="0"/>
    <xf numFmtId="4" fontId="0" fillId="0" borderId="0" xfId="0" applyNumberFormat="1"/>
    <xf numFmtId="0" fontId="162" fillId="0" borderId="0" xfId="0" applyFont="1"/>
    <xf numFmtId="0" fontId="97" fillId="0" borderId="0" xfId="0" applyFont="1"/>
    <xf numFmtId="49" fontId="94" fillId="32" borderId="0" xfId="0" applyNumberFormat="1" applyFont="1" applyFill="1" applyAlignment="1">
      <alignment horizontal="center"/>
    </xf>
    <xf numFmtId="0" fontId="97" fillId="32" borderId="0" xfId="0" applyFont="1" applyFill="1"/>
    <xf numFmtId="4" fontId="60" fillId="32" borderId="0" xfId="0" applyNumberFormat="1" applyFont="1" applyFill="1"/>
    <xf numFmtId="0" fontId="60" fillId="32" borderId="0" xfId="0" applyFont="1" applyFill="1" applyAlignment="1">
      <alignment horizontal="center"/>
    </xf>
    <xf numFmtId="0" fontId="94" fillId="32" borderId="0" xfId="0" applyFont="1" applyFill="1"/>
    <xf numFmtId="4" fontId="97" fillId="32" borderId="0" xfId="0" applyNumberFormat="1" applyFont="1" applyFill="1"/>
    <xf numFmtId="0" fontId="60" fillId="32" borderId="0" xfId="0" applyFont="1" applyFill="1"/>
    <xf numFmtId="167" fontId="61" fillId="0" borderId="0" xfId="0" applyNumberFormat="1" applyFont="1"/>
    <xf numFmtId="0" fontId="61" fillId="32" borderId="0" xfId="0" applyFont="1" applyFill="1"/>
    <xf numFmtId="0" fontId="62" fillId="32" borderId="111" xfId="0" applyFont="1" applyFill="1" applyBorder="1" applyAlignment="1">
      <alignment vertical="center"/>
    </xf>
    <xf numFmtId="0" fontId="62" fillId="32" borderId="112" xfId="0" applyFont="1" applyFill="1" applyBorder="1" applyAlignment="1">
      <alignment vertical="center"/>
    </xf>
    <xf numFmtId="0" fontId="58" fillId="32" borderId="112" xfId="0" applyFont="1" applyFill="1" applyBorder="1" applyAlignment="1">
      <alignment horizontal="center" vertical="center"/>
    </xf>
    <xf numFmtId="0" fontId="62" fillId="0" borderId="112" xfId="0" applyFont="1" applyBorder="1" applyAlignment="1">
      <alignment horizontal="center" vertical="center" wrapText="1"/>
    </xf>
    <xf numFmtId="49" fontId="144" fillId="32" borderId="9" xfId="0" applyNumberFormat="1" applyFont="1" applyFill="1" applyBorder="1" applyAlignment="1">
      <alignment horizontal="left" wrapText="1"/>
    </xf>
    <xf numFmtId="0" fontId="144" fillId="32" borderId="9" xfId="0" applyFont="1" applyFill="1" applyBorder="1" applyAlignment="1">
      <alignment horizontal="center" wrapText="1"/>
    </xf>
    <xf numFmtId="0" fontId="180" fillId="48" borderId="9" xfId="0" applyFont="1" applyFill="1" applyBorder="1" applyAlignment="1">
      <alignment horizontal="left" vertical="center" wrapText="1"/>
    </xf>
    <xf numFmtId="4" fontId="62" fillId="32" borderId="9" xfId="0" applyNumberFormat="1" applyFont="1" applyFill="1" applyBorder="1" applyAlignment="1">
      <alignment horizontal="right" wrapText="1"/>
    </xf>
    <xf numFmtId="0" fontId="61" fillId="32" borderId="9" xfId="0" applyFont="1" applyFill="1" applyBorder="1" applyAlignment="1">
      <alignment horizontal="left" wrapText="1"/>
    </xf>
    <xf numFmtId="0" fontId="182" fillId="0" borderId="0" xfId="0" applyFont="1" applyAlignment="1">
      <alignment wrapText="1"/>
    </xf>
    <xf numFmtId="0" fontId="61" fillId="32" borderId="9" xfId="0" applyFont="1" applyFill="1" applyBorder="1" applyAlignment="1">
      <alignment horizontal="center"/>
    </xf>
    <xf numFmtId="0" fontId="144" fillId="32" borderId="9" xfId="0" applyFont="1" applyFill="1" applyBorder="1" applyAlignment="1">
      <alignment horizontal="center"/>
    </xf>
    <xf numFmtId="4" fontId="97" fillId="0" borderId="0" xfId="0" applyNumberFormat="1" applyFont="1" applyAlignment="1">
      <alignment horizontal="center" wrapText="1"/>
    </xf>
    <xf numFmtId="0" fontId="97" fillId="0" borderId="0" xfId="0" applyFont="1" applyAlignment="1">
      <alignment horizontal="center" vertical="top"/>
    </xf>
    <xf numFmtId="4" fontId="61" fillId="0" borderId="0" xfId="0" applyNumberFormat="1" applyFont="1"/>
    <xf numFmtId="4" fontId="37" fillId="32" borderId="9" xfId="0" applyNumberFormat="1" applyFont="1" applyFill="1" applyBorder="1"/>
    <xf numFmtId="0" fontId="0" fillId="0" borderId="0" xfId="0" applyAlignment="1">
      <alignment wrapText="1"/>
    </xf>
    <xf numFmtId="0" fontId="61" fillId="0" borderId="0" xfId="0" applyFont="1" applyAlignment="1">
      <alignment wrapText="1"/>
    </xf>
    <xf numFmtId="0" fontId="62" fillId="0" borderId="121" xfId="0" applyFont="1" applyBorder="1" applyAlignment="1">
      <alignment horizontal="center" vertical="center" wrapText="1"/>
    </xf>
    <xf numFmtId="0" fontId="150" fillId="0" borderId="136" xfId="0" applyFont="1" applyBorder="1"/>
    <xf numFmtId="0" fontId="62" fillId="0" borderId="136" xfId="0" applyFont="1" applyBorder="1" applyAlignment="1">
      <alignment horizontal="center" vertical="center" wrapText="1"/>
    </xf>
    <xf numFmtId="0" fontId="172" fillId="0" borderId="136" xfId="0" applyFont="1" applyBorder="1"/>
    <xf numFmtId="4" fontId="150" fillId="0" borderId="136" xfId="0" applyNumberFormat="1" applyFont="1" applyBorder="1"/>
    <xf numFmtId="0" fontId="62" fillId="0" borderId="172" xfId="0" applyFont="1" applyBorder="1" applyAlignment="1">
      <alignment horizontal="center" vertical="center" wrapText="1"/>
    </xf>
    <xf numFmtId="0" fontId="62" fillId="32" borderId="168" xfId="0" applyFont="1" applyFill="1" applyBorder="1" applyAlignment="1">
      <alignment vertical="center"/>
    </xf>
    <xf numFmtId="0" fontId="62" fillId="32" borderId="3" xfId="0" applyFont="1" applyFill="1" applyBorder="1" applyAlignment="1">
      <alignment vertical="center"/>
    </xf>
    <xf numFmtId="0" fontId="61" fillId="32" borderId="3" xfId="0" applyFont="1" applyFill="1" applyBorder="1" applyAlignment="1">
      <alignment vertical="center" wrapText="1"/>
    </xf>
    <xf numFmtId="0" fontId="58" fillId="32" borderId="3" xfId="0" applyFont="1" applyFill="1" applyBorder="1" applyAlignment="1">
      <alignment horizontal="center" vertical="center"/>
    </xf>
    <xf numFmtId="0" fontId="62" fillId="0" borderId="3" xfId="0" applyFont="1" applyBorder="1" applyAlignment="1">
      <alignment horizontal="center" vertical="center" wrapText="1"/>
    </xf>
    <xf numFmtId="0" fontId="62" fillId="0" borderId="39" xfId="0" applyFont="1" applyBorder="1" applyAlignment="1">
      <alignment horizontal="center" vertical="center" wrapText="1"/>
    </xf>
    <xf numFmtId="0" fontId="62" fillId="32" borderId="169" xfId="0" applyFont="1" applyFill="1" applyBorder="1" applyAlignment="1">
      <alignment vertical="center"/>
    </xf>
    <xf numFmtId="0" fontId="61" fillId="32" borderId="108" xfId="0" applyFont="1" applyFill="1" applyBorder="1" applyAlignment="1">
      <alignment vertical="center" wrapText="1"/>
    </xf>
    <xf numFmtId="0" fontId="58" fillId="32" borderId="108" xfId="0" applyFont="1" applyFill="1" applyBorder="1" applyAlignment="1">
      <alignment horizontal="center" vertical="center"/>
    </xf>
    <xf numFmtId="0" fontId="62" fillId="0" borderId="36" xfId="0" applyFont="1" applyBorder="1" applyAlignment="1">
      <alignment horizontal="center" vertical="center" wrapText="1"/>
    </xf>
    <xf numFmtId="4" fontId="61" fillId="0" borderId="9" xfId="0" applyNumberFormat="1" applyFont="1" applyBorder="1"/>
    <xf numFmtId="0" fontId="0" fillId="0" borderId="39" xfId="0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61" fillId="0" borderId="9" xfId="0" applyFont="1" applyBorder="1" applyAlignment="1">
      <alignment wrapText="1"/>
    </xf>
    <xf numFmtId="0" fontId="0" fillId="0" borderId="39" xfId="0" applyBorder="1"/>
    <xf numFmtId="4" fontId="0" fillId="0" borderId="7" xfId="0" applyNumberFormat="1" applyBorder="1" applyAlignment="1">
      <alignment wrapText="1"/>
    </xf>
    <xf numFmtId="4" fontId="0" fillId="0" borderId="7" xfId="0" applyNumberFormat="1" applyBorder="1"/>
    <xf numFmtId="0" fontId="0" fillId="0" borderId="7" xfId="0" applyBorder="1"/>
    <xf numFmtId="4" fontId="182" fillId="0" borderId="7" xfId="0" applyNumberFormat="1" applyFont="1" applyBorder="1" applyAlignment="1">
      <alignment wrapText="1"/>
    </xf>
    <xf numFmtId="167" fontId="61" fillId="0" borderId="0" xfId="0" applyNumberFormat="1" applyFont="1" applyAlignment="1">
      <alignment wrapText="1"/>
    </xf>
    <xf numFmtId="4" fontId="60" fillId="32" borderId="0" xfId="0" applyNumberFormat="1" applyFont="1" applyFill="1" applyAlignment="1">
      <alignment horizontal="left" vertical="top"/>
    </xf>
    <xf numFmtId="0" fontId="97" fillId="0" borderId="0" xfId="0" applyFont="1" applyAlignment="1">
      <alignment horizontal="center"/>
    </xf>
    <xf numFmtId="4" fontId="150" fillId="54" borderId="34" xfId="0" applyNumberFormat="1" applyFont="1" applyFill="1" applyBorder="1"/>
    <xf numFmtId="0" fontId="62" fillId="54" borderId="34" xfId="0" applyFont="1" applyFill="1" applyBorder="1" applyAlignment="1">
      <alignment horizontal="center" vertical="center" wrapText="1"/>
    </xf>
    <xf numFmtId="0" fontId="62" fillId="54" borderId="39" xfId="0" applyFont="1" applyFill="1" applyBorder="1" applyAlignment="1">
      <alignment horizontal="center" vertical="center" wrapText="1"/>
    </xf>
    <xf numFmtId="4" fontId="0" fillId="54" borderId="39" xfId="0" applyNumberFormat="1" applyFill="1" applyBorder="1"/>
    <xf numFmtId="0" fontId="0" fillId="54" borderId="39" xfId="0" applyFill="1" applyBorder="1"/>
    <xf numFmtId="4" fontId="61" fillId="54" borderId="39" xfId="0" applyNumberFormat="1" applyFont="1" applyFill="1" applyBorder="1" applyAlignment="1">
      <alignment horizontal="right" vertical="center" wrapText="1"/>
    </xf>
    <xf numFmtId="4" fontId="150" fillId="0" borderId="188" xfId="0" applyNumberFormat="1" applyFont="1" applyBorder="1"/>
    <xf numFmtId="0" fontId="150" fillId="0" borderId="189" xfId="0" applyFont="1" applyBorder="1"/>
    <xf numFmtId="0" fontId="62" fillId="0" borderId="189" xfId="0" applyFont="1" applyBorder="1" applyAlignment="1">
      <alignment horizontal="center" vertical="center" wrapText="1"/>
    </xf>
    <xf numFmtId="0" fontId="172" fillId="0" borderId="189" xfId="0" applyFont="1" applyBorder="1"/>
    <xf numFmtId="4" fontId="150" fillId="0" borderId="189" xfId="0" applyNumberFormat="1" applyFont="1" applyBorder="1"/>
    <xf numFmtId="4" fontId="220" fillId="0" borderId="189" xfId="0" applyNumberFormat="1" applyFont="1" applyBorder="1"/>
    <xf numFmtId="0" fontId="62" fillId="0" borderId="190" xfId="0" applyFont="1" applyBorder="1" applyAlignment="1">
      <alignment horizontal="center" vertical="center" wrapText="1"/>
    </xf>
    <xf numFmtId="4" fontId="0" fillId="0" borderId="189" xfId="0" applyNumberFormat="1" applyBorder="1"/>
    <xf numFmtId="0" fontId="62" fillId="32" borderId="189" xfId="0" applyFont="1" applyFill="1" applyBorder="1" applyAlignment="1">
      <alignment vertical="center"/>
    </xf>
    <xf numFmtId="4" fontId="61" fillId="54" borderId="190" xfId="0" applyNumberFormat="1" applyFont="1" applyFill="1" applyBorder="1" applyAlignment="1">
      <alignment horizontal="right" vertical="center" wrapText="1"/>
    </xf>
    <xf numFmtId="0" fontId="62" fillId="54" borderId="190" xfId="0" applyFont="1" applyFill="1" applyBorder="1" applyAlignment="1">
      <alignment horizontal="center" vertical="center" wrapText="1"/>
    </xf>
    <xf numFmtId="0" fontId="61" fillId="0" borderId="189" xfId="0" applyFont="1" applyBorder="1" applyAlignment="1">
      <alignment horizontal="left" vertical="top" wrapText="1"/>
    </xf>
    <xf numFmtId="4" fontId="55" fillId="32" borderId="189" xfId="0" applyNumberFormat="1" applyFont="1" applyFill="1" applyBorder="1" applyAlignment="1">
      <alignment horizontal="right" wrapText="1"/>
    </xf>
    <xf numFmtId="0" fontId="61" fillId="0" borderId="190" xfId="0" applyFont="1" applyBorder="1" applyAlignment="1">
      <alignment wrapText="1"/>
    </xf>
    <xf numFmtId="49" fontId="144" fillId="32" borderId="189" xfId="0" applyNumberFormat="1" applyFont="1" applyFill="1" applyBorder="1" applyAlignment="1">
      <alignment horizontal="left" wrapText="1"/>
    </xf>
    <xf numFmtId="0" fontId="61" fillId="32" borderId="189" xfId="0" applyFont="1" applyFill="1" applyBorder="1" applyAlignment="1">
      <alignment horizontal="left" wrapText="1"/>
    </xf>
    <xf numFmtId="0" fontId="144" fillId="0" borderId="189" xfId="0" applyFont="1" applyBorder="1" applyAlignment="1">
      <alignment horizontal="center" wrapText="1"/>
    </xf>
    <xf numFmtId="4" fontId="61" fillId="0" borderId="189" xfId="0" applyNumberFormat="1" applyFont="1" applyBorder="1"/>
    <xf numFmtId="0" fontId="0" fillId="0" borderId="190" xfId="0" applyBorder="1" applyAlignment="1">
      <alignment wrapText="1"/>
    </xf>
    <xf numFmtId="0" fontId="0" fillId="0" borderId="189" xfId="0" applyBorder="1"/>
    <xf numFmtId="0" fontId="0" fillId="0" borderId="189" xfId="0" applyBorder="1" applyAlignment="1">
      <alignment wrapText="1"/>
    </xf>
    <xf numFmtId="0" fontId="61" fillId="0" borderId="189" xfId="0" applyFont="1" applyBorder="1" applyAlignment="1">
      <alignment wrapText="1"/>
    </xf>
    <xf numFmtId="0" fontId="0" fillId="0" borderId="190" xfId="0" applyBorder="1"/>
    <xf numFmtId="4" fontId="0" fillId="54" borderId="190" xfId="0" applyNumberFormat="1" applyFill="1" applyBorder="1"/>
    <xf numFmtId="0" fontId="0" fillId="54" borderId="190" xfId="0" applyFill="1" applyBorder="1"/>
    <xf numFmtId="49" fontId="144" fillId="32" borderId="189" xfId="0" applyNumberFormat="1" applyFont="1" applyFill="1" applyBorder="1" applyAlignment="1">
      <alignment wrapText="1"/>
    </xf>
    <xf numFmtId="0" fontId="61" fillId="32" borderId="189" xfId="0" applyFont="1" applyFill="1" applyBorder="1" applyAlignment="1">
      <alignment wrapText="1"/>
    </xf>
    <xf numFmtId="4" fontId="115" fillId="32" borderId="189" xfId="0" applyNumberFormat="1" applyFont="1" applyFill="1" applyBorder="1" applyAlignment="1">
      <alignment wrapText="1"/>
    </xf>
    <xf numFmtId="0" fontId="61" fillId="32" borderId="189" xfId="0" applyFont="1" applyFill="1" applyBorder="1"/>
    <xf numFmtId="49" fontId="144" fillId="48" borderId="189" xfId="0" applyNumberFormat="1" applyFont="1" applyFill="1" applyBorder="1" applyAlignment="1">
      <alignment horizontal="left" vertical="top" wrapText="1"/>
    </xf>
    <xf numFmtId="0" fontId="2" fillId="48" borderId="9" xfId="0" applyFont="1" applyFill="1" applyBorder="1" applyAlignment="1">
      <alignment horizontal="left" vertical="center" wrapText="1"/>
    </xf>
    <xf numFmtId="4" fontId="61" fillId="32" borderId="189" xfId="0" applyNumberFormat="1" applyFont="1" applyFill="1" applyBorder="1" applyAlignment="1">
      <alignment horizontal="right" wrapText="1"/>
    </xf>
    <xf numFmtId="0" fontId="144" fillId="48" borderId="189" xfId="0" applyFont="1" applyFill="1" applyBorder="1" applyAlignment="1">
      <alignment horizontal="center" wrapText="1"/>
    </xf>
    <xf numFmtId="0" fontId="2" fillId="48" borderId="9" xfId="0" applyFont="1" applyFill="1" applyBorder="1" applyAlignment="1">
      <alignment horizontal="justify" vertical="center"/>
    </xf>
    <xf numFmtId="4" fontId="61" fillId="0" borderId="189" xfId="0" applyNumberFormat="1" applyFont="1" applyBorder="1" applyAlignment="1">
      <alignment wrapText="1"/>
    </xf>
    <xf numFmtId="4" fontId="0" fillId="54" borderId="190" xfId="0" applyNumberFormat="1" applyFill="1" applyBorder="1" applyAlignment="1">
      <alignment wrapText="1"/>
    </xf>
    <xf numFmtId="0" fontId="0" fillId="54" borderId="190" xfId="0" applyFill="1" applyBorder="1" applyAlignment="1">
      <alignment wrapText="1"/>
    </xf>
    <xf numFmtId="0" fontId="62" fillId="32" borderId="189" xfId="0" applyFont="1" applyFill="1" applyBorder="1" applyAlignment="1">
      <alignment wrapText="1"/>
    </xf>
    <xf numFmtId="49" fontId="144" fillId="51" borderId="189" xfId="0" applyNumberFormat="1" applyFont="1" applyFill="1" applyBorder="1" applyAlignment="1">
      <alignment horizontal="left" wrapText="1"/>
    </xf>
    <xf numFmtId="0" fontId="61" fillId="51" borderId="189" xfId="0" applyFont="1" applyFill="1" applyBorder="1" applyAlignment="1">
      <alignment horizontal="left" wrapText="1"/>
    </xf>
    <xf numFmtId="0" fontId="144" fillId="51" borderId="189" xfId="0" applyFont="1" applyFill="1" applyBorder="1" applyAlignment="1">
      <alignment horizontal="center" wrapText="1"/>
    </xf>
    <xf numFmtId="0" fontId="0" fillId="32" borderId="190" xfId="0" applyFill="1" applyBorder="1"/>
    <xf numFmtId="49" fontId="58" fillId="48" borderId="189" xfId="0" applyNumberFormat="1" applyFont="1" applyFill="1" applyBorder="1" applyAlignment="1">
      <alignment horizontal="left" wrapText="1"/>
    </xf>
    <xf numFmtId="49" fontId="144" fillId="49" borderId="189" xfId="0" applyNumberFormat="1" applyFont="1" applyFill="1" applyBorder="1" applyAlignment="1">
      <alignment horizontal="left" wrapText="1"/>
    </xf>
    <xf numFmtId="0" fontId="0" fillId="49" borderId="189" xfId="0" applyFill="1" applyBorder="1" applyAlignment="1">
      <alignment horizontal="left" wrapText="1"/>
    </xf>
    <xf numFmtId="4" fontId="0" fillId="32" borderId="189" xfId="0" applyNumberFormat="1" applyFill="1" applyBorder="1"/>
    <xf numFmtId="0" fontId="144" fillId="49" borderId="189" xfId="0" applyFont="1" applyFill="1" applyBorder="1" applyAlignment="1">
      <alignment horizontal="center" wrapText="1"/>
    </xf>
    <xf numFmtId="4" fontId="0" fillId="0" borderId="189" xfId="0" applyNumberFormat="1" applyBorder="1" applyAlignment="1">
      <alignment wrapText="1"/>
    </xf>
    <xf numFmtId="0" fontId="62" fillId="32" borderId="189" xfId="0" applyFont="1" applyFill="1" applyBorder="1"/>
    <xf numFmtId="4" fontId="115" fillId="32" borderId="189" xfId="0" applyNumberFormat="1" applyFont="1" applyFill="1" applyBorder="1" applyAlignment="1">
      <alignment horizontal="right" wrapText="1"/>
    </xf>
    <xf numFmtId="4" fontId="61" fillId="32" borderId="191" xfId="0" applyNumberFormat="1" applyFont="1" applyFill="1" applyBorder="1" applyAlignment="1">
      <alignment horizontal="right" wrapText="1"/>
    </xf>
    <xf numFmtId="0" fontId="144" fillId="32" borderId="189" xfId="0" applyFont="1" applyFill="1" applyBorder="1" applyAlignment="1">
      <alignment horizontal="center" wrapText="1"/>
    </xf>
    <xf numFmtId="0" fontId="0" fillId="0" borderId="190" xfId="0" applyBorder="1" applyAlignment="1" applyProtection="1">
      <alignment wrapText="1"/>
      <protection locked="0"/>
    </xf>
    <xf numFmtId="49" fontId="144" fillId="51" borderId="189" xfId="0" applyNumberFormat="1" applyFont="1" applyFill="1" applyBorder="1" applyAlignment="1">
      <alignment wrapText="1"/>
    </xf>
    <xf numFmtId="0" fontId="61" fillId="51" borderId="189" xfId="0" applyFont="1" applyFill="1" applyBorder="1" applyAlignment="1">
      <alignment wrapText="1"/>
    </xf>
    <xf numFmtId="49" fontId="144" fillId="48" borderId="189" xfId="0" applyNumberFormat="1" applyFont="1" applyFill="1" applyBorder="1" applyAlignment="1">
      <alignment wrapText="1"/>
    </xf>
    <xf numFmtId="0" fontId="61" fillId="48" borderId="189" xfId="0" applyFont="1" applyFill="1" applyBorder="1" applyAlignment="1">
      <alignment wrapText="1"/>
    </xf>
    <xf numFmtId="0" fontId="58" fillId="38" borderId="189" xfId="0" applyFont="1" applyFill="1" applyBorder="1"/>
    <xf numFmtId="0" fontId="55" fillId="38" borderId="189" xfId="0" applyFont="1" applyFill="1" applyBorder="1" applyAlignment="1">
      <alignment wrapText="1"/>
    </xf>
    <xf numFmtId="3" fontId="55" fillId="32" borderId="189" xfId="0" applyNumberFormat="1" applyFont="1" applyFill="1" applyBorder="1" applyAlignment="1">
      <alignment horizontal="right"/>
    </xf>
    <xf numFmtId="3" fontId="58" fillId="38" borderId="189" xfId="0" applyNumberFormat="1" applyFont="1" applyFill="1" applyBorder="1" applyAlignment="1">
      <alignment horizontal="center"/>
    </xf>
    <xf numFmtId="0" fontId="181" fillId="0" borderId="190" xfId="0" applyFont="1" applyBorder="1" applyAlignment="1">
      <alignment wrapText="1"/>
    </xf>
    <xf numFmtId="3" fontId="55" fillId="32" borderId="189" xfId="0" applyNumberFormat="1" applyFont="1" applyFill="1" applyBorder="1" applyAlignment="1">
      <alignment horizontal="right" wrapText="1"/>
    </xf>
    <xf numFmtId="3" fontId="58" fillId="38" borderId="189" xfId="0" applyNumberFormat="1" applyFont="1" applyFill="1" applyBorder="1" applyAlignment="1">
      <alignment horizontal="center" wrapText="1"/>
    </xf>
    <xf numFmtId="0" fontId="55" fillId="0" borderId="190" xfId="0" applyFont="1" applyBorder="1" applyAlignment="1">
      <alignment wrapText="1"/>
    </xf>
    <xf numFmtId="4" fontId="61" fillId="0" borderId="189" xfId="0" applyNumberFormat="1" applyFont="1" applyBorder="1" applyProtection="1">
      <protection locked="0"/>
    </xf>
    <xf numFmtId="4" fontId="0" fillId="0" borderId="190" xfId="0" applyNumberFormat="1" applyBorder="1"/>
    <xf numFmtId="0" fontId="172" fillId="48" borderId="189" xfId="0" applyFont="1" applyFill="1" applyBorder="1" applyAlignment="1">
      <alignment vertical="center"/>
    </xf>
    <xf numFmtId="0" fontId="2" fillId="48" borderId="189" xfId="0" applyFont="1" applyFill="1" applyBorder="1" applyAlignment="1">
      <alignment horizontal="left" vertical="center" wrapText="1"/>
    </xf>
    <xf numFmtId="4" fontId="2" fillId="32" borderId="189" xfId="0" applyNumberFormat="1" applyFont="1" applyFill="1" applyBorder="1" applyAlignment="1">
      <alignment horizontal="right" wrapText="1"/>
    </xf>
    <xf numFmtId="0" fontId="172" fillId="48" borderId="189" xfId="0" applyFont="1" applyFill="1" applyBorder="1" applyAlignment="1">
      <alignment horizontal="center"/>
    </xf>
    <xf numFmtId="49" fontId="144" fillId="38" borderId="189" xfId="0" applyNumberFormat="1" applyFont="1" applyFill="1" applyBorder="1" applyAlignment="1">
      <alignment horizontal="left" wrapText="1"/>
    </xf>
    <xf numFmtId="0" fontId="61" fillId="38" borderId="189" xfId="0" applyFont="1" applyFill="1" applyBorder="1" applyAlignment="1">
      <alignment horizontal="left" wrapText="1"/>
    </xf>
    <xf numFmtId="0" fontId="144" fillId="38" borderId="189" xfId="0" applyFont="1" applyFill="1" applyBorder="1" applyAlignment="1">
      <alignment horizontal="center" wrapText="1"/>
    </xf>
    <xf numFmtId="0" fontId="0" fillId="32" borderId="190" xfId="0" applyFill="1" applyBorder="1" applyAlignment="1">
      <alignment wrapText="1"/>
    </xf>
    <xf numFmtId="4" fontId="55" fillId="39" borderId="189" xfId="0" applyNumberFormat="1" applyFont="1" applyFill="1" applyBorder="1" applyAlignment="1">
      <alignment horizontal="right" wrapText="1"/>
    </xf>
    <xf numFmtId="0" fontId="115" fillId="32" borderId="189" xfId="0" applyFont="1" applyFill="1" applyBorder="1"/>
    <xf numFmtId="49" fontId="172" fillId="49" borderId="189" xfId="0" applyNumberFormat="1" applyFont="1" applyFill="1" applyBorder="1" applyAlignment="1">
      <alignment wrapText="1"/>
    </xf>
    <xf numFmtId="4" fontId="0" fillId="39" borderId="189" xfId="0" applyNumberFormat="1" applyFill="1" applyBorder="1" applyAlignment="1">
      <alignment horizontal="right" wrapText="1"/>
    </xf>
    <xf numFmtId="0" fontId="172" fillId="49" borderId="189" xfId="0" applyFont="1" applyFill="1" applyBorder="1" applyAlignment="1">
      <alignment horizontal="center" wrapText="1"/>
    </xf>
    <xf numFmtId="49" fontId="172" fillId="49" borderId="188" xfId="0" applyNumberFormat="1" applyFont="1" applyFill="1" applyBorder="1" applyAlignment="1">
      <alignment wrapText="1"/>
    </xf>
    <xf numFmtId="0" fontId="2" fillId="49" borderId="189" xfId="0" applyFont="1" applyFill="1" applyBorder="1" applyAlignment="1">
      <alignment horizontal="left" wrapText="1"/>
    </xf>
    <xf numFmtId="0" fontId="58" fillId="0" borderId="189" xfId="0" applyFont="1" applyBorder="1"/>
    <xf numFmtId="2" fontId="55" fillId="0" borderId="189" xfId="0" applyNumberFormat="1" applyFont="1" applyBorder="1" applyAlignment="1">
      <alignment wrapText="1" shrinkToFit="1"/>
    </xf>
    <xf numFmtId="4" fontId="172" fillId="0" borderId="189" xfId="0" applyNumberFormat="1" applyFont="1" applyBorder="1" applyAlignment="1">
      <alignment horizontal="center" wrapText="1"/>
    </xf>
    <xf numFmtId="4" fontId="115" fillId="0" borderId="189" xfId="0" applyNumberFormat="1" applyFont="1" applyBorder="1"/>
    <xf numFmtId="0" fontId="61" fillId="32" borderId="190" xfId="0" applyFont="1" applyFill="1" applyBorder="1" applyAlignment="1">
      <alignment horizontal="left" wrapText="1"/>
    </xf>
    <xf numFmtId="0" fontId="115" fillId="0" borderId="190" xfId="0" applyFont="1" applyBorder="1" applyAlignment="1">
      <alignment wrapText="1"/>
    </xf>
    <xf numFmtId="0" fontId="182" fillId="0" borderId="190" xfId="0" applyFont="1" applyBorder="1" applyAlignment="1">
      <alignment wrapText="1"/>
    </xf>
    <xf numFmtId="4" fontId="182" fillId="54" borderId="190" xfId="0" applyNumberFormat="1" applyFont="1" applyFill="1" applyBorder="1" applyAlignment="1">
      <alignment wrapText="1"/>
    </xf>
    <xf numFmtId="0" fontId="182" fillId="54" borderId="190" xfId="0" applyFont="1" applyFill="1" applyBorder="1" applyAlignment="1">
      <alignment wrapText="1"/>
    </xf>
    <xf numFmtId="0" fontId="0" fillId="0" borderId="189" xfId="0" applyBorder="1" applyProtection="1">
      <protection locked="0"/>
    </xf>
    <xf numFmtId="0" fontId="161" fillId="32" borderId="189" xfId="0" applyFont="1" applyFill="1" applyBorder="1"/>
    <xf numFmtId="0" fontId="62" fillId="49" borderId="189" xfId="0" applyFont="1" applyFill="1" applyBorder="1" applyAlignment="1">
      <alignment wrapText="1"/>
    </xf>
    <xf numFmtId="0" fontId="61" fillId="49" borderId="189" xfId="0" applyFont="1" applyFill="1" applyBorder="1" applyAlignment="1">
      <alignment wrapText="1"/>
    </xf>
    <xf numFmtId="0" fontId="62" fillId="49" borderId="189" xfId="0" applyFont="1" applyFill="1" applyBorder="1" applyAlignment="1">
      <alignment horizontal="center" wrapText="1"/>
    </xf>
    <xf numFmtId="0" fontId="162" fillId="0" borderId="190" xfId="0" applyFont="1" applyBorder="1"/>
    <xf numFmtId="4" fontId="223" fillId="54" borderId="190" xfId="0" applyNumberFormat="1" applyFont="1" applyFill="1" applyBorder="1"/>
    <xf numFmtId="0" fontId="162" fillId="54" borderId="190" xfId="0" applyFont="1" applyFill="1" applyBorder="1"/>
    <xf numFmtId="0" fontId="149" fillId="0" borderId="190" xfId="0" applyFont="1" applyBorder="1" applyAlignment="1">
      <alignment wrapText="1"/>
    </xf>
    <xf numFmtId="4" fontId="149" fillId="54" borderId="190" xfId="0" applyNumberFormat="1" applyFont="1" applyFill="1" applyBorder="1" applyAlignment="1">
      <alignment wrapText="1"/>
    </xf>
    <xf numFmtId="0" fontId="62" fillId="32" borderId="189" xfId="0" applyFont="1" applyFill="1" applyBorder="1" applyAlignment="1">
      <alignment horizontal="left" wrapText="1"/>
    </xf>
    <xf numFmtId="0" fontId="55" fillId="0" borderId="190" xfId="0" applyFont="1" applyBorder="1" applyAlignment="1" applyProtection="1">
      <alignment wrapText="1"/>
      <protection locked="0"/>
    </xf>
    <xf numFmtId="0" fontId="182" fillId="0" borderId="189" xfId="0" applyFont="1" applyBorder="1" applyAlignment="1">
      <alignment wrapText="1"/>
    </xf>
    <xf numFmtId="49" fontId="144" fillId="48" borderId="189" xfId="0" applyNumberFormat="1" applyFont="1" applyFill="1" applyBorder="1" applyAlignment="1">
      <alignment horizontal="left" wrapText="1"/>
    </xf>
    <xf numFmtId="0" fontId="61" fillId="48" borderId="189" xfId="0" applyFont="1" applyFill="1" applyBorder="1" applyAlignment="1">
      <alignment horizontal="left" wrapText="1"/>
    </xf>
    <xf numFmtId="4" fontId="184" fillId="0" borderId="189" xfId="0" applyNumberFormat="1" applyFont="1" applyBorder="1"/>
    <xf numFmtId="0" fontId="0" fillId="0" borderId="189" xfId="0" applyBorder="1" applyAlignment="1" applyProtection="1">
      <alignment wrapText="1"/>
      <protection locked="0"/>
    </xf>
    <xf numFmtId="4" fontId="97" fillId="0" borderId="189" xfId="0" applyNumberFormat="1" applyFont="1" applyBorder="1" applyAlignment="1">
      <alignment wrapText="1"/>
    </xf>
    <xf numFmtId="49" fontId="144" fillId="49" borderId="189" xfId="0" applyNumberFormat="1" applyFont="1" applyFill="1" applyBorder="1" applyAlignment="1">
      <alignment wrapText="1"/>
    </xf>
    <xf numFmtId="0" fontId="97" fillId="0" borderId="189" xfId="0" applyFont="1" applyBorder="1" applyAlignment="1">
      <alignment wrapText="1"/>
    </xf>
    <xf numFmtId="4" fontId="120" fillId="32" borderId="189" xfId="0" applyNumberFormat="1" applyFont="1" applyFill="1" applyBorder="1" applyAlignment="1">
      <alignment horizontal="right" wrapText="1"/>
    </xf>
    <xf numFmtId="4" fontId="120" fillId="32" borderId="192" xfId="0" applyNumberFormat="1" applyFont="1" applyFill="1" applyBorder="1" applyAlignment="1">
      <alignment horizontal="right" wrapText="1"/>
    </xf>
    <xf numFmtId="0" fontId="61" fillId="32" borderId="190" xfId="0" applyFont="1" applyFill="1" applyBorder="1" applyAlignment="1">
      <alignment wrapText="1"/>
    </xf>
    <xf numFmtId="4" fontId="97" fillId="32" borderId="189" xfId="0" applyNumberFormat="1" applyFont="1" applyFill="1" applyBorder="1" applyAlignment="1">
      <alignment wrapText="1"/>
    </xf>
    <xf numFmtId="0" fontId="0" fillId="32" borderId="190" xfId="0" applyFill="1" applyBorder="1" applyAlignment="1" applyProtection="1">
      <alignment wrapText="1"/>
      <protection locked="0"/>
    </xf>
    <xf numFmtId="0" fontId="182" fillId="32" borderId="189" xfId="0" applyFont="1" applyFill="1" applyBorder="1" applyAlignment="1">
      <alignment wrapText="1"/>
    </xf>
    <xf numFmtId="167" fontId="61" fillId="0" borderId="190" xfId="0" applyNumberFormat="1" applyFont="1" applyBorder="1"/>
    <xf numFmtId="4" fontId="61" fillId="54" borderId="190" xfId="0" applyNumberFormat="1" applyFont="1" applyFill="1" applyBorder="1"/>
    <xf numFmtId="167" fontId="61" fillId="54" borderId="190" xfId="0" applyNumberFormat="1" applyFont="1" applyFill="1" applyBorder="1"/>
    <xf numFmtId="0" fontId="162" fillId="0" borderId="189" xfId="0" applyFont="1" applyBorder="1" applyAlignment="1">
      <alignment wrapText="1"/>
    </xf>
    <xf numFmtId="0" fontId="161" fillId="0" borderId="189" xfId="0" applyFont="1" applyBorder="1" applyAlignment="1">
      <alignment wrapText="1"/>
    </xf>
    <xf numFmtId="0" fontId="123" fillId="32" borderId="189" xfId="0" applyFont="1" applyFill="1" applyBorder="1"/>
    <xf numFmtId="4" fontId="37" fillId="32" borderId="189" xfId="0" applyNumberFormat="1" applyFont="1" applyFill="1" applyBorder="1"/>
    <xf numFmtId="4" fontId="161" fillId="0" borderId="189" xfId="0" applyNumberFormat="1" applyFont="1" applyBorder="1" applyAlignment="1">
      <alignment horizontal="center" wrapText="1"/>
    </xf>
    <xf numFmtId="0" fontId="163" fillId="32" borderId="192" xfId="0" applyFont="1" applyFill="1" applyBorder="1"/>
    <xf numFmtId="0" fontId="183" fillId="32" borderId="189" xfId="0" applyFont="1" applyFill="1" applyBorder="1" applyAlignment="1">
      <alignment wrapText="1"/>
    </xf>
    <xf numFmtId="4" fontId="183" fillId="0" borderId="189" xfId="0" applyNumberFormat="1" applyFont="1" applyBorder="1" applyAlignment="1">
      <alignment horizontal="center" wrapText="1"/>
    </xf>
    <xf numFmtId="0" fontId="161" fillId="0" borderId="190" xfId="0" applyFont="1" applyBorder="1" applyAlignment="1">
      <alignment wrapText="1"/>
    </xf>
    <xf numFmtId="4" fontId="161" fillId="0" borderId="189" xfId="0" applyNumberFormat="1" applyFont="1" applyBorder="1"/>
    <xf numFmtId="0" fontId="162" fillId="0" borderId="190" xfId="0" applyFont="1" applyBorder="1" applyAlignment="1">
      <alignment wrapText="1"/>
    </xf>
    <xf numFmtId="0" fontId="162" fillId="0" borderId="189" xfId="0" applyFont="1" applyBorder="1"/>
    <xf numFmtId="49" fontId="62" fillId="32" borderId="189" xfId="0" applyNumberFormat="1" applyFont="1" applyFill="1" applyBorder="1" applyAlignment="1">
      <alignment horizontal="center"/>
    </xf>
    <xf numFmtId="4" fontId="61" fillId="0" borderId="189" xfId="0" applyNumberFormat="1" applyFont="1" applyBorder="1" applyAlignment="1">
      <alignment horizontal="center" wrapText="1"/>
    </xf>
    <xf numFmtId="4" fontId="55" fillId="32" borderId="189" xfId="0" applyNumberFormat="1" applyFont="1" applyFill="1" applyBorder="1"/>
    <xf numFmtId="0" fontId="184" fillId="32" borderId="189" xfId="0" applyFont="1" applyFill="1" applyBorder="1"/>
    <xf numFmtId="4" fontId="55" fillId="0" borderId="189" xfId="0" applyNumberFormat="1" applyFont="1" applyBorder="1" applyAlignment="1">
      <alignment horizontal="center" wrapText="1"/>
    </xf>
    <xf numFmtId="4" fontId="55" fillId="32" borderId="192" xfId="0" applyNumberFormat="1" applyFont="1" applyFill="1" applyBorder="1"/>
    <xf numFmtId="4" fontId="55" fillId="32" borderId="191" xfId="0" applyNumberFormat="1" applyFont="1" applyFill="1" applyBorder="1"/>
    <xf numFmtId="4" fontId="61" fillId="32" borderId="189" xfId="0" applyNumberFormat="1" applyFont="1" applyFill="1" applyBorder="1"/>
    <xf numFmtId="0" fontId="185" fillId="32" borderId="189" xfId="0" applyFont="1" applyFill="1" applyBorder="1" applyAlignment="1">
      <alignment wrapText="1"/>
    </xf>
    <xf numFmtId="4" fontId="185" fillId="0" borderId="189" xfId="0" applyNumberFormat="1" applyFont="1" applyBorder="1" applyAlignment="1">
      <alignment horizontal="center" wrapText="1"/>
    </xf>
    <xf numFmtId="49" fontId="144" fillId="32" borderId="189" xfId="0" applyNumberFormat="1" applyFont="1" applyFill="1" applyBorder="1" applyAlignment="1">
      <alignment horizontal="center" wrapText="1"/>
    </xf>
    <xf numFmtId="4" fontId="182" fillId="0" borderId="189" xfId="0" applyNumberFormat="1" applyFont="1" applyBorder="1" applyAlignment="1">
      <alignment wrapText="1"/>
    </xf>
    <xf numFmtId="49" fontId="153" fillId="32" borderId="189" xfId="0" applyNumberFormat="1" applyFont="1" applyFill="1" applyBorder="1" applyAlignment="1">
      <alignment horizontal="center"/>
    </xf>
    <xf numFmtId="4" fontId="194" fillId="32" borderId="189" xfId="0" applyNumberFormat="1" applyFont="1" applyFill="1" applyBorder="1"/>
    <xf numFmtId="4" fontId="153" fillId="0" borderId="189" xfId="0" applyNumberFormat="1" applyFont="1" applyBorder="1"/>
    <xf numFmtId="0" fontId="97" fillId="32" borderId="189" xfId="0" applyFont="1" applyFill="1" applyBorder="1"/>
    <xf numFmtId="4" fontId="97" fillId="0" borderId="189" xfId="0" applyNumberFormat="1" applyFont="1" applyBorder="1" applyAlignment="1">
      <alignment horizontal="center" wrapText="1"/>
    </xf>
    <xf numFmtId="4" fontId="62" fillId="0" borderId="189" xfId="0" applyNumberFormat="1" applyFont="1" applyBorder="1"/>
    <xf numFmtId="4" fontId="0" fillId="0" borderId="190" xfId="0" applyNumberFormat="1" applyBorder="1" applyAlignment="1">
      <alignment wrapText="1"/>
    </xf>
    <xf numFmtId="167" fontId="61" fillId="0" borderId="189" xfId="0" applyNumberFormat="1" applyFont="1" applyBorder="1" applyAlignment="1">
      <alignment wrapText="1"/>
    </xf>
    <xf numFmtId="4" fontId="61" fillId="0" borderId="193" xfId="0" applyNumberFormat="1" applyFont="1" applyBorder="1"/>
    <xf numFmtId="4" fontId="178" fillId="54" borderId="190" xfId="0" applyNumberFormat="1" applyFont="1" applyFill="1" applyBorder="1"/>
    <xf numFmtId="4" fontId="0" fillId="39" borderId="190" xfId="0" applyNumberFormat="1" applyFill="1" applyBorder="1"/>
    <xf numFmtId="4" fontId="162" fillId="0" borderId="0" xfId="0" applyNumberFormat="1" applyFont="1"/>
    <xf numFmtId="4" fontId="182" fillId="39" borderId="190" xfId="0" applyNumberFormat="1" applyFont="1" applyFill="1" applyBorder="1" applyAlignment="1">
      <alignment wrapText="1"/>
    </xf>
    <xf numFmtId="4" fontId="0" fillId="0" borderId="0" xfId="108" applyNumberFormat="1" applyFont="1" applyAlignment="1">
      <alignment wrapText="1"/>
    </xf>
    <xf numFmtId="0" fontId="0" fillId="0" borderId="0" xfId="0" applyAlignment="1">
      <alignment wrapText="1"/>
    </xf>
    <xf numFmtId="2" fontId="62" fillId="0" borderId="101" xfId="108" applyNumberFormat="1" applyFont="1" applyBorder="1" applyAlignment="1">
      <alignment wrapText="1"/>
    </xf>
    <xf numFmtId="2" fontId="150" fillId="0" borderId="106" xfId="153" applyNumberFormat="1" applyFont="1" applyBorder="1" applyAlignment="1">
      <alignment wrapText="1"/>
    </xf>
    <xf numFmtId="0" fontId="151" fillId="0" borderId="0" xfId="153" applyFont="1" applyAlignment="1">
      <alignment wrapText="1"/>
    </xf>
    <xf numFmtId="0" fontId="61" fillId="0" borderId="95" xfId="108" applyFont="1" applyBorder="1" applyAlignment="1">
      <alignment horizontal="center" wrapText="1"/>
    </xf>
    <xf numFmtId="0" fontId="8" fillId="0" borderId="96" xfId="153" applyBorder="1" applyAlignment="1">
      <alignment wrapText="1"/>
    </xf>
    <xf numFmtId="0" fontId="8" fillId="0" borderId="98" xfId="153" applyBorder="1" applyAlignment="1">
      <alignment wrapText="1"/>
    </xf>
    <xf numFmtId="0" fontId="8" fillId="0" borderId="99" xfId="153" applyBorder="1" applyAlignment="1">
      <alignment wrapText="1"/>
    </xf>
    <xf numFmtId="4" fontId="62" fillId="32" borderId="97" xfId="108" applyNumberFormat="1" applyFont="1" applyFill="1" applyBorder="1" applyAlignment="1">
      <alignment wrapText="1"/>
    </xf>
    <xf numFmtId="0" fontId="83" fillId="0" borderId="100" xfId="108" applyFont="1" applyBorder="1" applyAlignment="1">
      <alignment textRotation="255" wrapText="1"/>
    </xf>
    <xf numFmtId="0" fontId="83" fillId="0" borderId="104" xfId="108" applyFont="1" applyBorder="1" applyAlignment="1">
      <alignment textRotation="255" wrapText="1"/>
    </xf>
    <xf numFmtId="0" fontId="83" fillId="0" borderId="105" xfId="108" applyFont="1" applyBorder="1" applyAlignment="1">
      <alignment textRotation="255" wrapText="1"/>
    </xf>
    <xf numFmtId="0" fontId="83" fillId="0" borderId="102" xfId="108" applyFont="1" applyBorder="1" applyAlignment="1">
      <alignment wrapText="1"/>
    </xf>
    <xf numFmtId="4" fontId="0" fillId="32" borderId="137" xfId="108" applyNumberFormat="1" applyFont="1" applyFill="1" applyBorder="1" applyAlignment="1">
      <alignment vertical="top" wrapText="1"/>
    </xf>
    <xf numFmtId="0" fontId="0" fillId="0" borderId="7" xfId="0" applyBorder="1" applyAlignment="1"/>
    <xf numFmtId="0" fontId="36" fillId="0" borderId="11" xfId="0" applyFont="1" applyBorder="1" applyAlignment="1" applyProtection="1">
      <alignment horizontal="center"/>
      <protection locked="0"/>
    </xf>
    <xf numFmtId="0" fontId="68" fillId="0" borderId="36" xfId="69" applyBorder="1" applyAlignment="1">
      <alignment wrapText="1"/>
    </xf>
    <xf numFmtId="0" fontId="68" fillId="0" borderId="0" xfId="69" applyBorder="1" applyAlignment="1">
      <alignment wrapText="1"/>
    </xf>
    <xf numFmtId="0" fontId="172" fillId="0" borderId="174" xfId="591" applyFont="1" applyBorder="1"/>
    <xf numFmtId="0" fontId="172" fillId="0" borderId="175" xfId="591" applyFont="1" applyBorder="1"/>
    <xf numFmtId="0" fontId="172" fillId="0" borderId="173" xfId="0" applyFont="1" applyBorder="1" applyAlignment="1">
      <alignment vertical="top"/>
    </xf>
    <xf numFmtId="0" fontId="153" fillId="0" borderId="0" xfId="0" applyFont="1" applyAlignment="1">
      <alignment horizontal="center" wrapText="1"/>
    </xf>
    <xf numFmtId="0" fontId="153" fillId="0" borderId="7" xfId="0" applyFont="1" applyBorder="1" applyAlignment="1">
      <alignment horizontal="center" wrapText="1"/>
    </xf>
    <xf numFmtId="0" fontId="153" fillId="0" borderId="186" xfId="0" applyFont="1" applyBorder="1" applyAlignment="1">
      <alignment horizontal="center" wrapText="1"/>
    </xf>
    <xf numFmtId="0" fontId="153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0" fontId="160" fillId="0" borderId="0" xfId="0" applyFont="1" applyAlignment="1">
      <alignment horizontal="center" wrapText="1"/>
    </xf>
    <xf numFmtId="0" fontId="61" fillId="0" borderId="0" xfId="0" applyFont="1" applyAlignment="1">
      <alignment wrapText="1"/>
    </xf>
  </cellXfs>
  <cellStyles count="9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10" xfId="648"/>
    <cellStyle name="Calculation 11" xfId="857"/>
    <cellStyle name="Calculation 2" xfId="120"/>
    <cellStyle name="Calculation 2 10" xfId="894"/>
    <cellStyle name="Calculation 2 2" xfId="227"/>
    <cellStyle name="Calculation 2 2 2" xfId="251"/>
    <cellStyle name="Calculation 2 2 2 2" xfId="401"/>
    <cellStyle name="Calculation 2 2 2 3" xfId="521"/>
    <cellStyle name="Calculation 2 2 3" xfId="378"/>
    <cellStyle name="Calculation 2 2 3 2" xfId="833"/>
    <cellStyle name="Calculation 2 2 4" xfId="498"/>
    <cellStyle name="Calculation 2 2 5" xfId="827"/>
    <cellStyle name="Calculation 2 2 6" xfId="848"/>
    <cellStyle name="Calculation 2 2 7" xfId="919"/>
    <cellStyle name="Calculation 2 3" xfId="202"/>
    <cellStyle name="Calculation 2 3 2" xfId="353"/>
    <cellStyle name="Calculation 2 3 2 2" xfId="751"/>
    <cellStyle name="Calculation 2 3 3" xfId="488"/>
    <cellStyle name="Calculation 2 4" xfId="241"/>
    <cellStyle name="Calculation 2 4 2" xfId="391"/>
    <cellStyle name="Calculation 2 4 2 2" xfId="782"/>
    <cellStyle name="Calculation 2 4 3" xfId="511"/>
    <cellStyle name="Calculation 2 5" xfId="282"/>
    <cellStyle name="Calculation 2 5 2" xfId="632"/>
    <cellStyle name="Calculation 2 6" xfId="459"/>
    <cellStyle name="Calculation 2 7" xfId="458"/>
    <cellStyle name="Calculation 2 8" xfId="820"/>
    <cellStyle name="Calculation 2 9" xfId="542"/>
    <cellStyle name="Calculation 3" xfId="130"/>
    <cellStyle name="Calculation 3 10" xfId="904"/>
    <cellStyle name="Calculation 3 2" xfId="234"/>
    <cellStyle name="Calculation 3 2 2" xfId="258"/>
    <cellStyle name="Calculation 3 2 2 2" xfId="408"/>
    <cellStyle name="Calculation 3 2 2 3" xfId="528"/>
    <cellStyle name="Calculation 3 2 3" xfId="385"/>
    <cellStyle name="Calculation 3 2 3 2" xfId="831"/>
    <cellStyle name="Calculation 3 2 4" xfId="505"/>
    <cellStyle name="Calculation 3 2 5" xfId="682"/>
    <cellStyle name="Calculation 3 2 6" xfId="855"/>
    <cellStyle name="Calculation 3 2 7" xfId="926"/>
    <cellStyle name="Calculation 3 3" xfId="212"/>
    <cellStyle name="Calculation 3 3 2" xfId="363"/>
    <cellStyle name="Calculation 3 3 2 2" xfId="761"/>
    <cellStyle name="Calculation 3 3 3" xfId="497"/>
    <cellStyle name="Calculation 3 4" xfId="250"/>
    <cellStyle name="Calculation 3 4 2" xfId="400"/>
    <cellStyle name="Calculation 3 4 2 2" xfId="791"/>
    <cellStyle name="Calculation 3 4 3" xfId="520"/>
    <cellStyle name="Calculation 3 5" xfId="292"/>
    <cellStyle name="Calculation 3 5 2" xfId="641"/>
    <cellStyle name="Calculation 3 6" xfId="468"/>
    <cellStyle name="Calculation 3 7" xfId="529"/>
    <cellStyle name="Calculation 3 8" xfId="834"/>
    <cellStyle name="Calculation 3 9" xfId="847"/>
    <cellStyle name="Calculation 4" xfId="180"/>
    <cellStyle name="Calculation 4 2" xfId="236"/>
    <cellStyle name="Calculation 4 2 2" xfId="386"/>
    <cellStyle name="Calculation 4 2 3" xfId="506"/>
    <cellStyle name="Calculation 4 3" xfId="334"/>
    <cellStyle name="Calculation 4 3 2" xfId="627"/>
    <cellStyle name="Calculation 4 4" xfId="482"/>
    <cellStyle name="Calculation 4 5" xfId="574"/>
    <cellStyle name="Calculation 4 6" xfId="613"/>
    <cellStyle name="Calculation 4 7" xfId="875"/>
    <cellStyle name="Calculation 5" xfId="157"/>
    <cellStyle name="Calculation 5 2" xfId="310"/>
    <cellStyle name="Calculation 5 2 2" xfId="730"/>
    <cellStyle name="Calculation 5 3" xfId="471"/>
    <cellStyle name="Calculation 6" xfId="169"/>
    <cellStyle name="Calculation 6 2" xfId="323"/>
    <cellStyle name="Calculation 6 3" xfId="480"/>
    <cellStyle name="Calculation 7" xfId="260"/>
    <cellStyle name="Calculation 8" xfId="270"/>
    <cellStyle name="Calculation 9" xfId="601"/>
    <cellStyle name="Check Cell" xfId="29"/>
    <cellStyle name="Comma 33" xfId="30"/>
    <cellStyle name="Comma 33 2" xfId="121"/>
    <cellStyle name="Comma 33 2 2" xfId="203"/>
    <cellStyle name="Comma 33 2 2 2" xfId="354"/>
    <cellStyle name="Comma 33 2 2 2 2" xfId="752"/>
    <cellStyle name="Comma 33 2 2 3" xfId="647"/>
    <cellStyle name="Comma 33 2 3" xfId="437"/>
    <cellStyle name="Comma 33 2 3 2" xfId="711"/>
    <cellStyle name="Comma 33 2 4" xfId="283"/>
    <cellStyle name="Comma 33 2 5" xfId="573"/>
    <cellStyle name="Comma 33 2 6" xfId="895"/>
    <cellStyle name="Comma 33 3" xfId="181"/>
    <cellStyle name="Comma 33 3 2" xfId="422"/>
    <cellStyle name="Comma 33 3 2 2" xfId="696"/>
    <cellStyle name="Comma 33 3 3" xfId="335"/>
    <cellStyle name="Comma 33 3 4" xfId="558"/>
    <cellStyle name="Comma 33 3 5" xfId="876"/>
    <cellStyle name="Comma 33 4" xfId="158"/>
    <cellStyle name="Comma 33 4 2" xfId="312"/>
    <cellStyle name="Comma 33 4 2 2" xfId="731"/>
    <cellStyle name="Comma 33 4 3" xfId="631"/>
    <cellStyle name="Comma 33 5" xfId="409"/>
    <cellStyle name="Comma 33 5 2" xfId="684"/>
    <cellStyle name="Comma 33 6" xfId="261"/>
    <cellStyle name="Comma 33 7" xfId="543"/>
    <cellStyle name="Comma 33 8" xfId="858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10" xfId="822"/>
    <cellStyle name="Input 11" xfId="859"/>
    <cellStyle name="Input 2" xfId="123"/>
    <cellStyle name="Input 2 10" xfId="897"/>
    <cellStyle name="Input 2 2" xfId="229"/>
    <cellStyle name="Input 2 2 2" xfId="253"/>
    <cellStyle name="Input 2 2 2 2" xfId="403"/>
    <cellStyle name="Input 2 2 2 3" xfId="523"/>
    <cellStyle name="Input 2 2 3" xfId="380"/>
    <cellStyle name="Input 2 2 3 2" xfId="832"/>
    <cellStyle name="Input 2 2 4" xfId="500"/>
    <cellStyle name="Input 2 2 5" xfId="828"/>
    <cellStyle name="Input 2 2 6" xfId="850"/>
    <cellStyle name="Input 2 2 7" xfId="921"/>
    <cellStyle name="Input 2 3" xfId="205"/>
    <cellStyle name="Input 2 3 2" xfId="356"/>
    <cellStyle name="Input 2 3 2 2" xfId="754"/>
    <cellStyle name="Input 2 3 3" xfId="490"/>
    <cellStyle name="Input 2 4" xfId="243"/>
    <cellStyle name="Input 2 4 2" xfId="393"/>
    <cellStyle name="Input 2 4 2 2" xfId="784"/>
    <cellStyle name="Input 2 4 3" xfId="513"/>
    <cellStyle name="Input 2 5" xfId="285"/>
    <cellStyle name="Input 2 5 2" xfId="634"/>
    <cellStyle name="Input 2 6" xfId="461"/>
    <cellStyle name="Input 2 7" xfId="481"/>
    <cellStyle name="Input 2 8" xfId="545"/>
    <cellStyle name="Input 2 9" xfId="830"/>
    <cellStyle name="Input 3" xfId="128"/>
    <cellStyle name="Input 3 10" xfId="902"/>
    <cellStyle name="Input 3 2" xfId="232"/>
    <cellStyle name="Input 3 2 2" xfId="256"/>
    <cellStyle name="Input 3 2 2 2" xfId="406"/>
    <cellStyle name="Input 3 2 2 3" xfId="526"/>
    <cellStyle name="Input 3 2 3" xfId="383"/>
    <cellStyle name="Input 3 2 3 2" xfId="823"/>
    <cellStyle name="Input 3 2 4" xfId="503"/>
    <cellStyle name="Input 3 2 5" xfId="602"/>
    <cellStyle name="Input 3 2 6" xfId="853"/>
    <cellStyle name="Input 3 2 7" xfId="924"/>
    <cellStyle name="Input 3 3" xfId="210"/>
    <cellStyle name="Input 3 3 2" xfId="361"/>
    <cellStyle name="Input 3 3 2 2" xfId="759"/>
    <cellStyle name="Input 3 3 3" xfId="495"/>
    <cellStyle name="Input 3 4" xfId="248"/>
    <cellStyle name="Input 3 4 2" xfId="398"/>
    <cellStyle name="Input 3 4 2 2" xfId="789"/>
    <cellStyle name="Input 3 4 3" xfId="518"/>
    <cellStyle name="Input 3 5" xfId="290"/>
    <cellStyle name="Input 3 5 2" xfId="639"/>
    <cellStyle name="Input 3 6" xfId="466"/>
    <cellStyle name="Input 3 7" xfId="470"/>
    <cellStyle name="Input 3 8" xfId="835"/>
    <cellStyle name="Input 3 9" xfId="825"/>
    <cellStyle name="Input 4" xfId="182"/>
    <cellStyle name="Input 4 2" xfId="237"/>
    <cellStyle name="Input 4 2 2" xfId="387"/>
    <cellStyle name="Input 4 2 3" xfId="507"/>
    <cellStyle name="Input 4 3" xfId="336"/>
    <cellStyle name="Input 4 3 2" xfId="612"/>
    <cellStyle name="Input 4 4" xfId="483"/>
    <cellStyle name="Input 4 5" xfId="845"/>
    <cellStyle name="Input 4 6" xfId="839"/>
    <cellStyle name="Input 4 7" xfId="877"/>
    <cellStyle name="Input 5" xfId="159"/>
    <cellStyle name="Input 5 2" xfId="313"/>
    <cellStyle name="Input 5 2 2" xfId="732"/>
    <cellStyle name="Input 5 3" xfId="472"/>
    <cellStyle name="Input 6" xfId="166"/>
    <cellStyle name="Input 6 2" xfId="320"/>
    <cellStyle name="Input 6 3" xfId="479"/>
    <cellStyle name="Input 7" xfId="262"/>
    <cellStyle name="Input 8" xfId="259"/>
    <cellStyle name="Input 9" xfId="575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10" xfId="860"/>
    <cellStyle name="Note 2" xfId="124"/>
    <cellStyle name="Note 2 10" xfId="898"/>
    <cellStyle name="Note 2 2" xfId="230"/>
    <cellStyle name="Note 2 2 2" xfId="254"/>
    <cellStyle name="Note 2 2 2 2" xfId="404"/>
    <cellStyle name="Note 2 2 2 2 2" xfId="814"/>
    <cellStyle name="Note 2 2 2 3" xfId="524"/>
    <cellStyle name="Note 2 2 3" xfId="454"/>
    <cellStyle name="Note 2 2 3 2" xfId="536"/>
    <cellStyle name="Note 2 2 3 3" xfId="538"/>
    <cellStyle name="Note 2 2 3 4" xfId="728"/>
    <cellStyle name="Note 2 2 4" xfId="381"/>
    <cellStyle name="Note 2 2 5" xfId="501"/>
    <cellStyle name="Note 2 2 6" xfId="544"/>
    <cellStyle name="Note 2 2 7" xfId="851"/>
    <cellStyle name="Note 2 2 8" xfId="922"/>
    <cellStyle name="Note 2 3" xfId="206"/>
    <cellStyle name="Note 2 3 2" xfId="357"/>
    <cellStyle name="Note 2 3 2 2" xfId="755"/>
    <cellStyle name="Note 2 3 3" xfId="491"/>
    <cellStyle name="Note 2 4" xfId="244"/>
    <cellStyle name="Note 2 4 2" xfId="394"/>
    <cellStyle name="Note 2 4 2 2" xfId="785"/>
    <cellStyle name="Note 2 4 3" xfId="514"/>
    <cellStyle name="Note 2 5" xfId="438"/>
    <cellStyle name="Note 2 5 2" xfId="532"/>
    <cellStyle name="Note 2 5 2 2" xfId="738"/>
    <cellStyle name="Note 2 5 3" xfId="456"/>
    <cellStyle name="Note 2 5 4" xfId="635"/>
    <cellStyle name="Note 2 6" xfId="286"/>
    <cellStyle name="Note 2 6 2" xfId="712"/>
    <cellStyle name="Note 2 7" xfId="462"/>
    <cellStyle name="Note 2 8" xfId="654"/>
    <cellStyle name="Note 2 9" xfId="843"/>
    <cellStyle name="Note 3" xfId="127"/>
    <cellStyle name="Note 3 10" xfId="901"/>
    <cellStyle name="Note 3 2" xfId="231"/>
    <cellStyle name="Note 3 2 2" xfId="255"/>
    <cellStyle name="Note 3 2 2 2" xfId="405"/>
    <cellStyle name="Note 3 2 2 2 2" xfId="815"/>
    <cellStyle name="Note 3 2 2 3" xfId="525"/>
    <cellStyle name="Note 3 2 3" xfId="455"/>
    <cellStyle name="Note 3 2 3 2" xfId="537"/>
    <cellStyle name="Note 3 2 3 3" xfId="539"/>
    <cellStyle name="Note 3 2 3 4" xfId="729"/>
    <cellStyle name="Note 3 2 4" xfId="382"/>
    <cellStyle name="Note 3 2 5" xfId="502"/>
    <cellStyle name="Note 3 2 6" xfId="824"/>
    <cellStyle name="Note 3 2 7" xfId="852"/>
    <cellStyle name="Note 3 2 8" xfId="923"/>
    <cellStyle name="Note 3 3" xfId="209"/>
    <cellStyle name="Note 3 3 2" xfId="360"/>
    <cellStyle name="Note 3 3 2 2" xfId="758"/>
    <cellStyle name="Note 3 3 3" xfId="494"/>
    <cellStyle name="Note 3 4" xfId="247"/>
    <cellStyle name="Note 3 4 2" xfId="397"/>
    <cellStyle name="Note 3 4 2 2" xfId="788"/>
    <cellStyle name="Note 3 4 3" xfId="517"/>
    <cellStyle name="Note 3 5" xfId="439"/>
    <cellStyle name="Note 3 5 2" xfId="533"/>
    <cellStyle name="Note 3 5 2 2" xfId="739"/>
    <cellStyle name="Note 3 5 3" xfId="469"/>
    <cellStyle name="Note 3 5 4" xfId="638"/>
    <cellStyle name="Note 3 6" xfId="289"/>
    <cellStyle name="Note 3 6 2" xfId="713"/>
    <cellStyle name="Note 3 7" xfId="465"/>
    <cellStyle name="Note 3 8" xfId="829"/>
    <cellStyle name="Note 3 9" xfId="628"/>
    <cellStyle name="Note 4" xfId="183"/>
    <cellStyle name="Note 4 2" xfId="238"/>
    <cellStyle name="Note 4 2 2" xfId="388"/>
    <cellStyle name="Note 4 2 2 2" xfId="801"/>
    <cellStyle name="Note 4 2 3" xfId="508"/>
    <cellStyle name="Note 4 3" xfId="423"/>
    <cellStyle name="Note 4 3 2" xfId="531"/>
    <cellStyle name="Note 4 3 3" xfId="534"/>
    <cellStyle name="Note 4 3 4" xfId="697"/>
    <cellStyle name="Note 4 4" xfId="337"/>
    <cellStyle name="Note 4 5" xfId="484"/>
    <cellStyle name="Note 4 6" xfId="540"/>
    <cellStyle name="Note 4 7" xfId="844"/>
    <cellStyle name="Note 4 8" xfId="878"/>
    <cellStyle name="Note 5" xfId="161"/>
    <cellStyle name="Note 5 2" xfId="315"/>
    <cellStyle name="Note 5 2 2" xfId="733"/>
    <cellStyle name="Note 5 3" xfId="474"/>
    <cellStyle name="Note 6" xfId="164"/>
    <cellStyle name="Note 6 2" xfId="318"/>
    <cellStyle name="Note 6 3" xfId="477"/>
    <cellStyle name="Note 7" xfId="266"/>
    <cellStyle name="Note 8" xfId="838"/>
    <cellStyle name="Note 9" xfId="840"/>
    <cellStyle name="Output" xfId="50"/>
    <cellStyle name="Output 10" xfId="653"/>
    <cellStyle name="Output 11" xfId="861"/>
    <cellStyle name="Output 2" xfId="125"/>
    <cellStyle name="Output 2 2" xfId="207"/>
    <cellStyle name="Output 2 2 2" xfId="358"/>
    <cellStyle name="Output 2 2 2 2" xfId="756"/>
    <cellStyle name="Output 2 2 3" xfId="492"/>
    <cellStyle name="Output 2 3" xfId="245"/>
    <cellStyle name="Output 2 3 2" xfId="395"/>
    <cellStyle name="Output 2 3 2 2" xfId="786"/>
    <cellStyle name="Output 2 3 3" xfId="515"/>
    <cellStyle name="Output 2 4" xfId="287"/>
    <cellStyle name="Output 2 4 2" xfId="636"/>
    <cellStyle name="Output 2 5" xfId="463"/>
    <cellStyle name="Output 2 6" xfId="487"/>
    <cellStyle name="Output 2 7" xfId="576"/>
    <cellStyle name="Output 2 8" xfId="836"/>
    <cellStyle name="Output 2 9" xfId="899"/>
    <cellStyle name="Output 3" xfId="126"/>
    <cellStyle name="Output 3 2" xfId="208"/>
    <cellStyle name="Output 3 2 2" xfId="359"/>
    <cellStyle name="Output 3 2 2 2" xfId="757"/>
    <cellStyle name="Output 3 2 3" xfId="493"/>
    <cellStyle name="Output 3 3" xfId="246"/>
    <cellStyle name="Output 3 3 2" xfId="396"/>
    <cellStyle name="Output 3 3 2 2" xfId="787"/>
    <cellStyle name="Output 3 3 3" xfId="516"/>
    <cellStyle name="Output 3 4" xfId="288"/>
    <cellStyle name="Output 3 4 2" xfId="637"/>
    <cellStyle name="Output 3 5" xfId="464"/>
    <cellStyle name="Output 3 6" xfId="535"/>
    <cellStyle name="Output 3 7" xfId="646"/>
    <cellStyle name="Output 3 8" xfId="818"/>
    <cellStyle name="Output 3 9" xfId="900"/>
    <cellStyle name="Output 4" xfId="184"/>
    <cellStyle name="Output 4 2" xfId="239"/>
    <cellStyle name="Output 4 2 2" xfId="389"/>
    <cellStyle name="Output 4 2 3" xfId="509"/>
    <cellStyle name="Output 4 3" xfId="338"/>
    <cellStyle name="Output 4 3 2" xfId="819"/>
    <cellStyle name="Output 4 4" xfId="485"/>
    <cellStyle name="Output 4 5" xfId="681"/>
    <cellStyle name="Output 4 6" xfId="821"/>
    <cellStyle name="Output 4 7" xfId="879"/>
    <cellStyle name="Output 5" xfId="162"/>
    <cellStyle name="Output 5 2" xfId="316"/>
    <cellStyle name="Output 5 2 2" xfId="734"/>
    <cellStyle name="Output 5 3" xfId="475"/>
    <cellStyle name="Output 6" xfId="163"/>
    <cellStyle name="Output 6 2" xfId="317"/>
    <cellStyle name="Output 6 3" xfId="476"/>
    <cellStyle name="Output 7" xfId="264"/>
    <cellStyle name="Output 8" xfId="265"/>
    <cellStyle name="Output 9" xfId="649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10" xfId="826"/>
    <cellStyle name="Total 11" xfId="862"/>
    <cellStyle name="Total 2" xfId="129"/>
    <cellStyle name="Total 2 10" xfId="903"/>
    <cellStyle name="Total 2 2" xfId="233"/>
    <cellStyle name="Total 2 2 2" xfId="257"/>
    <cellStyle name="Total 2 2 2 2" xfId="407"/>
    <cellStyle name="Total 2 2 2 3" xfId="527"/>
    <cellStyle name="Total 2 2 3" xfId="384"/>
    <cellStyle name="Total 2 2 3 2" xfId="837"/>
    <cellStyle name="Total 2 2 4" xfId="504"/>
    <cellStyle name="Total 2 2 5" xfId="841"/>
    <cellStyle name="Total 2 2 6" xfId="854"/>
    <cellStyle name="Total 2 2 7" xfId="925"/>
    <cellStyle name="Total 2 3" xfId="211"/>
    <cellStyle name="Total 2 3 2" xfId="362"/>
    <cellStyle name="Total 2 3 2 2" xfId="760"/>
    <cellStyle name="Total 2 3 3" xfId="496"/>
    <cellStyle name="Total 2 4" xfId="249"/>
    <cellStyle name="Total 2 4 2" xfId="399"/>
    <cellStyle name="Total 2 4 2 2" xfId="790"/>
    <cellStyle name="Total 2 4 3" xfId="519"/>
    <cellStyle name="Total 2 5" xfId="291"/>
    <cellStyle name="Total 2 5 2" xfId="640"/>
    <cellStyle name="Total 2 6" xfId="467"/>
    <cellStyle name="Total 2 7" xfId="457"/>
    <cellStyle name="Total 2 8" xfId="842"/>
    <cellStyle name="Total 2 9" xfId="846"/>
    <cellStyle name="Total 3" xfId="122"/>
    <cellStyle name="Total 3 10" xfId="896"/>
    <cellStyle name="Total 3 2" xfId="228"/>
    <cellStyle name="Total 3 2 2" xfId="252"/>
    <cellStyle name="Total 3 2 2 2" xfId="402"/>
    <cellStyle name="Total 3 2 2 3" xfId="522"/>
    <cellStyle name="Total 3 2 3" xfId="379"/>
    <cellStyle name="Total 3 2 3 2" xfId="630"/>
    <cellStyle name="Total 3 2 4" xfId="499"/>
    <cellStyle name="Total 3 2 5" xfId="559"/>
    <cellStyle name="Total 3 2 6" xfId="849"/>
    <cellStyle name="Total 3 2 7" xfId="920"/>
    <cellStyle name="Total 3 3" xfId="204"/>
    <cellStyle name="Total 3 3 2" xfId="355"/>
    <cellStyle name="Total 3 3 2 2" xfId="753"/>
    <cellStyle name="Total 3 3 3" xfId="489"/>
    <cellStyle name="Total 3 4" xfId="242"/>
    <cellStyle name="Total 3 4 2" xfId="392"/>
    <cellStyle name="Total 3 4 2 2" xfId="783"/>
    <cellStyle name="Total 3 4 3" xfId="512"/>
    <cellStyle name="Total 3 5" xfId="284"/>
    <cellStyle name="Total 3 5 2" xfId="633"/>
    <cellStyle name="Total 3 6" xfId="460"/>
    <cellStyle name="Total 3 7" xfId="530"/>
    <cellStyle name="Total 3 8" xfId="541"/>
    <cellStyle name="Total 3 9" xfId="669"/>
    <cellStyle name="Total 4" xfId="185"/>
    <cellStyle name="Total 4 2" xfId="240"/>
    <cellStyle name="Total 4 2 2" xfId="390"/>
    <cellStyle name="Total 4 2 3" xfId="510"/>
    <cellStyle name="Total 4 3" xfId="339"/>
    <cellStyle name="Total 4 3 2" xfId="626"/>
    <cellStyle name="Total 4 4" xfId="486"/>
    <cellStyle name="Total 4 5" xfId="817"/>
    <cellStyle name="Total 4 6" xfId="625"/>
    <cellStyle name="Total 4 7" xfId="880"/>
    <cellStyle name="Total 5" xfId="165"/>
    <cellStyle name="Total 5 2" xfId="319"/>
    <cellStyle name="Total 5 2 2" xfId="735"/>
    <cellStyle name="Total 5 3" xfId="478"/>
    <cellStyle name="Total 6" xfId="160"/>
    <cellStyle name="Total 6 2" xfId="314"/>
    <cellStyle name="Total 6 3" xfId="473"/>
    <cellStyle name="Total 7" xfId="267"/>
    <cellStyle name="Total 8" xfId="263"/>
    <cellStyle name="Total 9" xfId="629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0 2 2" xfId="219"/>
    <cellStyle name="Κανονικό 10 2 2 2" xfId="370"/>
    <cellStyle name="Κανονικό 10 2 2 2 2" xfId="768"/>
    <cellStyle name="Κανονικό 10 2 2 3" xfId="617"/>
    <cellStyle name="Κανονικό 10 2 3" xfId="446"/>
    <cellStyle name="Κανονικό 10 2 3 2" xfId="806"/>
    <cellStyle name="Κανονικό 10 2 3 3" xfId="673"/>
    <cellStyle name="Κανονικό 10 2 4" xfId="299"/>
    <cellStyle name="Κανονικό 10 2 4 2" xfId="720"/>
    <cellStyle name="Κανονικό 10 2 5" xfId="583"/>
    <cellStyle name="Κανονικό 10 2 6" xfId="911"/>
    <cellStyle name="Κανονικό 10 3" xfId="195"/>
    <cellStyle name="Κανονικό 10 3 2" xfId="430"/>
    <cellStyle name="Κανονικό 10 3 2 2" xfId="606"/>
    <cellStyle name="Κανονικό 10 3 3" xfId="346"/>
    <cellStyle name="Κανονικό 10 3 3 2" xfId="704"/>
    <cellStyle name="Κανονικό 10 3 4" xfId="566"/>
    <cellStyle name="Κανονικό 10 3 5" xfId="887"/>
    <cellStyle name="Κανονικό 10 4" xfId="174"/>
    <cellStyle name="Κανονικό 10 4 2" xfId="328"/>
    <cellStyle name="Κανονικό 10 4 2 2" xfId="744"/>
    <cellStyle name="Κανονικό 10 4 3" xfId="595"/>
    <cellStyle name="Κανονικό 10 5" xfId="416"/>
    <cellStyle name="Κανονικό 10 5 2" xfId="795"/>
    <cellStyle name="Κανονικό 10 5 3" xfId="663"/>
    <cellStyle name="Κανονικό 10 6" xfId="275"/>
    <cellStyle name="Κανονικό 10 6 2" xfId="690"/>
    <cellStyle name="Κανονικό 10 7" xfId="552"/>
    <cellStyle name="Κανονικό 10 8" xfId="869"/>
    <cellStyle name="Κανονικό 11" xfId="111"/>
    <cellStyle name="Κανονικό 11 2" xfId="142"/>
    <cellStyle name="Κανονικό 11 2 2" xfId="220"/>
    <cellStyle name="Κανονικό 11 2 2 2" xfId="371"/>
    <cellStyle name="Κανονικό 11 2 2 2 2" xfId="769"/>
    <cellStyle name="Κανονικό 11 2 2 3" xfId="618"/>
    <cellStyle name="Κανονικό 11 2 3" xfId="447"/>
    <cellStyle name="Κανονικό 11 2 3 2" xfId="807"/>
    <cellStyle name="Κανονικό 11 2 3 3" xfId="674"/>
    <cellStyle name="Κανονικό 11 2 4" xfId="300"/>
    <cellStyle name="Κανονικό 11 2 4 2" xfId="721"/>
    <cellStyle name="Κανονικό 11 2 5" xfId="584"/>
    <cellStyle name="Κανονικό 11 2 6" xfId="912"/>
    <cellStyle name="Κανονικό 11 3" xfId="196"/>
    <cellStyle name="Κανονικό 11 3 2" xfId="431"/>
    <cellStyle name="Κανονικό 11 3 2 2" xfId="607"/>
    <cellStyle name="Κανονικό 11 3 3" xfId="347"/>
    <cellStyle name="Κανονικό 11 3 3 2" xfId="705"/>
    <cellStyle name="Κανονικό 11 3 4" xfId="567"/>
    <cellStyle name="Κανονικό 11 3 5" xfId="888"/>
    <cellStyle name="Κανονικό 11 4" xfId="175"/>
    <cellStyle name="Κανονικό 11 4 2" xfId="329"/>
    <cellStyle name="Κανονικό 11 4 2 2" xfId="745"/>
    <cellStyle name="Κανονικό 11 4 3" xfId="596"/>
    <cellStyle name="Κανονικό 11 5" xfId="417"/>
    <cellStyle name="Κανονικό 11 5 2" xfId="796"/>
    <cellStyle name="Κανονικό 11 5 3" xfId="664"/>
    <cellStyle name="Κανονικό 11 6" xfId="276"/>
    <cellStyle name="Κανονικό 11 6 2" xfId="691"/>
    <cellStyle name="Κανονικό 11 7" xfId="553"/>
    <cellStyle name="Κανονικό 11 8" xfId="870"/>
    <cellStyle name="Κανονικό 12" xfId="112"/>
    <cellStyle name="Κανονικό 13" xfId="115"/>
    <cellStyle name="Κανονικό 13 2" xfId="143"/>
    <cellStyle name="Κανονικό 13 2 2" xfId="221"/>
    <cellStyle name="Κανονικό 13 2 2 2" xfId="372"/>
    <cellStyle name="Κανονικό 13 2 2 2 2" xfId="770"/>
    <cellStyle name="Κανονικό 13 2 2 3" xfId="619"/>
    <cellStyle name="Κανονικό 13 2 3" xfId="448"/>
    <cellStyle name="Κανονικό 13 2 3 2" xfId="808"/>
    <cellStyle name="Κανονικό 13 2 3 3" xfId="675"/>
    <cellStyle name="Κανονικό 13 2 4" xfId="301"/>
    <cellStyle name="Κανονικό 13 2 4 2" xfId="722"/>
    <cellStyle name="Κανονικό 13 2 5" xfId="585"/>
    <cellStyle name="Κανονικό 13 2 6" xfId="913"/>
    <cellStyle name="Κανονικό 13 3" xfId="197"/>
    <cellStyle name="Κανονικό 13 3 2" xfId="432"/>
    <cellStyle name="Κανονικό 13 3 2 2" xfId="608"/>
    <cellStyle name="Κανονικό 13 3 3" xfId="348"/>
    <cellStyle name="Κανονικό 13 3 3 2" xfId="706"/>
    <cellStyle name="Κανονικό 13 3 4" xfId="568"/>
    <cellStyle name="Κανονικό 13 3 5" xfId="889"/>
    <cellStyle name="Κανονικό 13 4" xfId="176"/>
    <cellStyle name="Κανονικό 13 4 2" xfId="330"/>
    <cellStyle name="Κανονικό 13 4 2 2" xfId="746"/>
    <cellStyle name="Κανονικό 13 4 3" xfId="597"/>
    <cellStyle name="Κανονικό 13 5" xfId="418"/>
    <cellStyle name="Κανονικό 13 5 2" xfId="797"/>
    <cellStyle name="Κανονικό 13 5 3" xfId="665"/>
    <cellStyle name="Κανονικό 13 6" xfId="277"/>
    <cellStyle name="Κανονικό 13 6 2" xfId="692"/>
    <cellStyle name="Κανονικό 13 7" xfId="554"/>
    <cellStyle name="Κανονικό 13 8" xfId="871"/>
    <cellStyle name="Κανονικό 14" xfId="116"/>
    <cellStyle name="Κανονικό 14 2" xfId="144"/>
    <cellStyle name="Κανονικό 14 2 2" xfId="222"/>
    <cellStyle name="Κανονικό 14 2 2 2" xfId="373"/>
    <cellStyle name="Κανονικό 14 2 2 2 2" xfId="771"/>
    <cellStyle name="Κανονικό 14 2 2 3" xfId="620"/>
    <cellStyle name="Κανονικό 14 2 3" xfId="449"/>
    <cellStyle name="Κανονικό 14 2 3 2" xfId="809"/>
    <cellStyle name="Κανονικό 14 2 3 3" xfId="676"/>
    <cellStyle name="Κανονικό 14 2 4" xfId="302"/>
    <cellStyle name="Κανονικό 14 2 4 2" xfId="723"/>
    <cellStyle name="Κανονικό 14 2 5" xfId="586"/>
    <cellStyle name="Κανονικό 14 2 6" xfId="914"/>
    <cellStyle name="Κανονικό 14 3" xfId="198"/>
    <cellStyle name="Κανονικό 14 3 2" xfId="433"/>
    <cellStyle name="Κανονικό 14 3 2 2" xfId="609"/>
    <cellStyle name="Κανονικό 14 3 3" xfId="349"/>
    <cellStyle name="Κανονικό 14 3 3 2" xfId="707"/>
    <cellStyle name="Κανονικό 14 3 4" xfId="569"/>
    <cellStyle name="Κανονικό 14 3 5" xfId="890"/>
    <cellStyle name="Κανονικό 14 4" xfId="177"/>
    <cellStyle name="Κανονικό 14 4 2" xfId="331"/>
    <cellStyle name="Κανονικό 14 4 2 2" xfId="747"/>
    <cellStyle name="Κανονικό 14 4 3" xfId="598"/>
    <cellStyle name="Κανονικό 14 5" xfId="419"/>
    <cellStyle name="Κανονικό 14 5 2" xfId="798"/>
    <cellStyle name="Κανονικό 14 5 3" xfId="666"/>
    <cellStyle name="Κανονικό 14 6" xfId="278"/>
    <cellStyle name="Κανονικό 14 6 2" xfId="693"/>
    <cellStyle name="Κανονικό 14 7" xfId="555"/>
    <cellStyle name="Κανονικό 14 8" xfId="872"/>
    <cellStyle name="Κανονικό 15" xfId="118"/>
    <cellStyle name="Κανονικό 15 2" xfId="119"/>
    <cellStyle name="Κανονικό 15 2 10" xfId="874"/>
    <cellStyle name="Κανονικό 15 2 2" xfId="146"/>
    <cellStyle name="Κανονικό 15 2 2 2" xfId="224"/>
    <cellStyle name="Κανονικό 15 2 2 2 2" xfId="375"/>
    <cellStyle name="Κανονικό 15 2 2 2 2 2" xfId="773"/>
    <cellStyle name="Κανονικό 15 2 2 2 3" xfId="622"/>
    <cellStyle name="Κανονικό 15 2 2 3" xfId="451"/>
    <cellStyle name="Κανονικό 15 2 2 3 2" xfId="811"/>
    <cellStyle name="Κανονικό 15 2 2 3 3" xfId="678"/>
    <cellStyle name="Κανονικό 15 2 2 4" xfId="304"/>
    <cellStyle name="Κανονικό 15 2 2 4 2" xfId="725"/>
    <cellStyle name="Κανονικό 15 2 2 5" xfId="588"/>
    <cellStyle name="Κανονικό 15 2 2 6" xfId="916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2 2 2 2" xfId="153"/>
    <cellStyle name="Κανονικό 15 2 3 2 2 2 2 2" xfId="780"/>
    <cellStyle name="Κανονικό 15 2 3 2 2 2 2 3" xfId="658"/>
    <cellStyle name="Κανονικό 15 2 3 2 2 2 3" xfId="309"/>
    <cellStyle name="Κανονικό 15 2 3 2 2 2 3 2" xfId="778"/>
    <cellStyle name="Κανονικό 15 2 3 2 2 2 4" xfId="656"/>
    <cellStyle name="Κανονικό 15 2 3 2 2 3" xfId="308"/>
    <cellStyle name="Κανονικό 15 2 3 2 2 3 2" xfId="777"/>
    <cellStyle name="Κανονικό 15 2 3 2 2 4" xfId="655"/>
    <cellStyle name="Κανονικό 15 2 3 2 3" xfId="307"/>
    <cellStyle name="Κανονικό 15 2 3 2 3 2" xfId="776"/>
    <cellStyle name="Κανονικό 15 2 3 2 4" xfId="591"/>
    <cellStyle name="Κανονικό 15 2 3 3" xfId="225"/>
    <cellStyle name="Κανονικό 15 2 3 3 2" xfId="376"/>
    <cellStyle name="Κανονικό 15 2 3 3 2 2" xfId="774"/>
    <cellStyle name="Κανονικό 15 2 3 3 3" xfId="623"/>
    <cellStyle name="Κανονικό 15 2 3 4" xfId="452"/>
    <cellStyle name="Κανονικό 15 2 3 4 2" xfId="812"/>
    <cellStyle name="Κανονικό 15 2 3 4 3" xfId="679"/>
    <cellStyle name="Κανονικό 15 2 3 5" xfId="305"/>
    <cellStyle name="Κανονικό 15 2 3 5 2" xfId="726"/>
    <cellStyle name="Κανονικό 15 2 3 6" xfId="589"/>
    <cellStyle name="Κανονικό 15 2 3 7" xfId="917"/>
    <cellStyle name="Κανονικό 15 2 4" xfId="148"/>
    <cellStyle name="Κανονικό 15 2 4 2" xfId="226"/>
    <cellStyle name="Κανονικό 15 2 4 2 2" xfId="377"/>
    <cellStyle name="Κανονικό 15 2 4 2 2 2" xfId="775"/>
    <cellStyle name="Κανονικό 15 2 4 2 3" xfId="624"/>
    <cellStyle name="Κανονικό 15 2 4 3" xfId="453"/>
    <cellStyle name="Κανονικό 15 2 4 3 2" xfId="813"/>
    <cellStyle name="Κανονικό 15 2 4 3 3" xfId="680"/>
    <cellStyle name="Κανονικό 15 2 4 4" xfId="306"/>
    <cellStyle name="Κανονικό 15 2 4 4 2" xfId="727"/>
    <cellStyle name="Κανονικό 15 2 4 5" xfId="590"/>
    <cellStyle name="Κανονικό 15 2 4 6" xfId="918"/>
    <cellStyle name="Κανονικό 15 2 5" xfId="201"/>
    <cellStyle name="Κανονικό 15 2 5 2" xfId="436"/>
    <cellStyle name="Κανονικό 15 2 5 2 2" xfId="611"/>
    <cellStyle name="Κανονικό 15 2 5 3" xfId="352"/>
    <cellStyle name="Κανονικό 15 2 5 3 2" xfId="710"/>
    <cellStyle name="Κανονικό 15 2 5 4" xfId="572"/>
    <cellStyle name="Κανονικό 15 2 5 5" xfId="893"/>
    <cellStyle name="Κανονικό 15 2 6" xfId="179"/>
    <cellStyle name="Κανονικό 15 2 6 2" xfId="333"/>
    <cellStyle name="Κανονικό 15 2 6 2 2" xfId="750"/>
    <cellStyle name="Κανονικό 15 2 6 3" xfId="600"/>
    <cellStyle name="Κανονικό 15 2 7" xfId="421"/>
    <cellStyle name="Κανονικό 15 2 7 2" xfId="800"/>
    <cellStyle name="Κανονικό 15 2 7 3" xfId="668"/>
    <cellStyle name="Κανονικό 15 2 8" xfId="281"/>
    <cellStyle name="Κανονικό 15 2 8 2" xfId="695"/>
    <cellStyle name="Κανονικό 15 2 9" xfId="557"/>
    <cellStyle name="Κανονικό 15 3" xfId="145"/>
    <cellStyle name="Κανονικό 15 3 2" xfId="223"/>
    <cellStyle name="Κανονικό 15 3 2 2" xfId="374"/>
    <cellStyle name="Κανονικό 15 3 2 2 2" xfId="772"/>
    <cellStyle name="Κανονικό 15 3 2 3" xfId="621"/>
    <cellStyle name="Κανονικό 15 3 3" xfId="450"/>
    <cellStyle name="Κανονικό 15 3 3 2" xfId="810"/>
    <cellStyle name="Κανονικό 15 3 3 3" xfId="677"/>
    <cellStyle name="Κανονικό 15 3 4" xfId="303"/>
    <cellStyle name="Κανονικό 15 3 4 2" xfId="724"/>
    <cellStyle name="Κανονικό 15 3 5" xfId="587"/>
    <cellStyle name="Κανονικό 15 3 6" xfId="915"/>
    <cellStyle name="Κανονικό 15 4" xfId="200"/>
    <cellStyle name="Κανονικό 15 4 2" xfId="435"/>
    <cellStyle name="Κανονικό 15 4 2 2" xfId="610"/>
    <cellStyle name="Κανονικό 15 4 3" xfId="351"/>
    <cellStyle name="Κανονικό 15 4 3 2" xfId="709"/>
    <cellStyle name="Κανονικό 15 4 4" xfId="571"/>
    <cellStyle name="Κανονικό 15 4 5" xfId="892"/>
    <cellStyle name="Κανονικό 15 5" xfId="178"/>
    <cellStyle name="Κανονικό 15 5 2" xfId="332"/>
    <cellStyle name="Κανονικό 15 5 2 2" xfId="749"/>
    <cellStyle name="Κανονικό 15 5 3" xfId="599"/>
    <cellStyle name="Κανονικό 15 6" xfId="420"/>
    <cellStyle name="Κανονικό 15 6 2" xfId="799"/>
    <cellStyle name="Κανονικό 15 6 3" xfId="667"/>
    <cellStyle name="Κανονικό 15 7" xfId="280"/>
    <cellStyle name="Κανονικό 15 7 2" xfId="694"/>
    <cellStyle name="Κανονικό 15 8" xfId="556"/>
    <cellStyle name="Κανονικό 15 9" xfId="873"/>
    <cellStyle name="Κανονικό 16" xfId="152"/>
    <cellStyle name="Κανονικό 16 2" xfId="154"/>
    <cellStyle name="Κανονικό 16 2 2" xfId="781"/>
    <cellStyle name="Κανονικό 16 2 3" xfId="659"/>
    <cellStyle name="Κανονικό 16 3" xfId="779"/>
    <cellStyle name="Κανονικό 16 4" xfId="657"/>
    <cellStyle name="Κανονικό 17" xfId="155"/>
    <cellStyle name="Κανονικό 17 2" xfId="235"/>
    <cellStyle name="Κανονικό 17 3" xfId="311"/>
    <cellStyle name="Κανονικό 17 4" xfId="856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14 2" xfId="213"/>
    <cellStyle name="Κανονικό 2 2 14 2 2" xfId="364"/>
    <cellStyle name="Κανονικό 2 2 14 2 2 2" xfId="762"/>
    <cellStyle name="Κανονικό 2 2 14 2 3" xfId="614"/>
    <cellStyle name="Κανονικό 2 2 14 3" xfId="440"/>
    <cellStyle name="Κανονικό 2 2 14 3 2" xfId="803"/>
    <cellStyle name="Κανονικό 2 2 14 3 3" xfId="670"/>
    <cellStyle name="Κανονικό 2 2 14 4" xfId="293"/>
    <cellStyle name="Κανονικό 2 2 14 4 2" xfId="714"/>
    <cellStyle name="Κανονικό 2 2 14 5" xfId="577"/>
    <cellStyle name="Κανονικό 2 2 14 6" xfId="905"/>
    <cellStyle name="Κανονικό 2 2 15" xfId="186"/>
    <cellStyle name="Κανονικό 2 2 15 2" xfId="424"/>
    <cellStyle name="Κανονικό 2 2 15 2 2" xfId="603"/>
    <cellStyle name="Κανονικό 2 2 15 3" xfId="340"/>
    <cellStyle name="Κανονικό 2 2 15 3 2" xfId="698"/>
    <cellStyle name="Κανονικό 2 2 15 4" xfId="560"/>
    <cellStyle name="Κανονικό 2 2 15 5" xfId="881"/>
    <cellStyle name="Κανονικό 2 2 16" xfId="167"/>
    <cellStyle name="Κανονικό 2 2 16 2" xfId="321"/>
    <cellStyle name="Κανονικό 2 2 16 2 2" xfId="736"/>
    <cellStyle name="Κανονικό 2 2 16 3" xfId="592"/>
    <cellStyle name="Κανονικό 2 2 17" xfId="410"/>
    <cellStyle name="Κανονικό 2 2 17 2" xfId="792"/>
    <cellStyle name="Κανονικό 2 2 17 3" xfId="660"/>
    <cellStyle name="Κανονικό 2 2 18" xfId="268"/>
    <cellStyle name="Κανονικό 2 2 18 2" xfId="685"/>
    <cellStyle name="Κανονικό 2 2 19" xfId="546"/>
    <cellStyle name="Κανονικό 2 2 2" xfId="78"/>
    <cellStyle name="Κανονικό 2 2 2 2" xfId="79"/>
    <cellStyle name="Κανονικό 2 2 2 3" xfId="132"/>
    <cellStyle name="Κανονικό 2 2 2 3 2" xfId="214"/>
    <cellStyle name="Κανονικό 2 2 2 3 2 2" xfId="365"/>
    <cellStyle name="Κανονικό 2 2 2 3 2 2 2" xfId="763"/>
    <cellStyle name="Κανονικό 2 2 2 3 2 3" xfId="615"/>
    <cellStyle name="Κανονικό 2 2 2 3 3" xfId="441"/>
    <cellStyle name="Κανονικό 2 2 2 3 3 2" xfId="804"/>
    <cellStyle name="Κανονικό 2 2 2 3 3 3" xfId="671"/>
    <cellStyle name="Κανονικό 2 2 2 3 4" xfId="294"/>
    <cellStyle name="Κανονικό 2 2 2 3 4 2" xfId="715"/>
    <cellStyle name="Κανονικό 2 2 2 3 5" xfId="578"/>
    <cellStyle name="Κανονικό 2 2 2 3 6" xfId="906"/>
    <cellStyle name="Κανονικό 2 2 2 4" xfId="187"/>
    <cellStyle name="Κανονικό 2 2 2 4 2" xfId="425"/>
    <cellStyle name="Κανονικό 2 2 2 4 2 2" xfId="604"/>
    <cellStyle name="Κανονικό 2 2 2 4 3" xfId="341"/>
    <cellStyle name="Κανονικό 2 2 2 4 3 2" xfId="699"/>
    <cellStyle name="Κανονικό 2 2 2 4 4" xfId="561"/>
    <cellStyle name="Κανονικό 2 2 2 4 5" xfId="882"/>
    <cellStyle name="Κανονικό 2 2 2 5" xfId="168"/>
    <cellStyle name="Κανονικό 2 2 2 5 2" xfId="322"/>
    <cellStyle name="Κανονικό 2 2 2 5 2 2" xfId="737"/>
    <cellStyle name="Κανονικό 2 2 2 5 3" xfId="593"/>
    <cellStyle name="Κανονικό 2 2 2 6" xfId="411"/>
    <cellStyle name="Κανονικό 2 2 2 6 2" xfId="793"/>
    <cellStyle name="Κανονικό 2 2 2 6 3" xfId="661"/>
    <cellStyle name="Κανονικό 2 2 2 7" xfId="269"/>
    <cellStyle name="Κανονικό 2 2 2 7 2" xfId="686"/>
    <cellStyle name="Κανονικό 2 2 2 8" xfId="547"/>
    <cellStyle name="Κανονικό 2 2 2 9" xfId="864"/>
    <cellStyle name="Κανονικό 2 2 20" xfId="863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5 3" xfId="188"/>
    <cellStyle name="Κανονικό 6" xfId="98"/>
    <cellStyle name="Κανονικό 7" xfId="99"/>
    <cellStyle name="Κανονικό 7 2" xfId="134"/>
    <cellStyle name="Κανονικό 7 3" xfId="189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2 2 2" xfId="215"/>
    <cellStyle name="Κόμμα 2 2 2 2" xfId="366"/>
    <cellStyle name="Κόμμα 2 2 2 2 2" xfId="764"/>
    <cellStyle name="Κόμμα 2 2 2 3" xfId="650"/>
    <cellStyle name="Κόμμα 2 2 3" xfId="442"/>
    <cellStyle name="Κόμμα 2 2 3 2" xfId="716"/>
    <cellStyle name="Κόμμα 2 2 4" xfId="295"/>
    <cellStyle name="Κόμμα 2 2 5" xfId="579"/>
    <cellStyle name="Κόμμα 2 2 6" xfId="907"/>
    <cellStyle name="Κόμμα 2 3" xfId="190"/>
    <cellStyle name="Κόμμα 2 3 2" xfId="426"/>
    <cellStyle name="Κόμμα 2 3 2 2" xfId="700"/>
    <cellStyle name="Κόμμα 2 3 3" xfId="342"/>
    <cellStyle name="Κόμμα 2 3 4" xfId="562"/>
    <cellStyle name="Κόμμα 2 3 5" xfId="883"/>
    <cellStyle name="Κόμμα 2 4" xfId="170"/>
    <cellStyle name="Κόμμα 2 4 2" xfId="324"/>
    <cellStyle name="Κόμμα 2 4 2 2" xfId="740"/>
    <cellStyle name="Κόμμα 2 4 3" xfId="642"/>
    <cellStyle name="Κόμμα 2 5" xfId="412"/>
    <cellStyle name="Κόμμα 2 5 2" xfId="687"/>
    <cellStyle name="Κόμμα 2 6" xfId="271"/>
    <cellStyle name="Κόμμα 2 7" xfId="548"/>
    <cellStyle name="Κόμμα 2 8" xfId="865"/>
    <cellStyle name="Κόμμα 3" xfId="101"/>
    <cellStyle name="Κόμμα 3 2" xfId="136"/>
    <cellStyle name="Κόμμα 3 2 2" xfId="216"/>
    <cellStyle name="Κόμμα 3 2 2 2" xfId="367"/>
    <cellStyle name="Κόμμα 3 2 2 2 2" xfId="765"/>
    <cellStyle name="Κόμμα 3 2 2 3" xfId="651"/>
    <cellStyle name="Κόμμα 3 2 3" xfId="443"/>
    <cellStyle name="Κόμμα 3 2 3 2" xfId="717"/>
    <cellStyle name="Κόμμα 3 2 4" xfId="296"/>
    <cellStyle name="Κόμμα 3 2 5" xfId="580"/>
    <cellStyle name="Κόμμα 3 2 6" xfId="908"/>
    <cellStyle name="Κόμμα 3 3" xfId="191"/>
    <cellStyle name="Κόμμα 3 3 2" xfId="427"/>
    <cellStyle name="Κόμμα 3 3 2 2" xfId="701"/>
    <cellStyle name="Κόμμα 3 3 3" xfId="343"/>
    <cellStyle name="Κόμμα 3 3 4" xfId="563"/>
    <cellStyle name="Κόμμα 3 3 5" xfId="884"/>
    <cellStyle name="Κόμμα 3 4" xfId="171"/>
    <cellStyle name="Κόμμα 3 4 2" xfId="325"/>
    <cellStyle name="Κόμμα 3 4 2 2" xfId="741"/>
    <cellStyle name="Κόμμα 3 4 3" xfId="643"/>
    <cellStyle name="Κόμμα 3 5" xfId="413"/>
    <cellStyle name="Κόμμα 3 5 2" xfId="688"/>
    <cellStyle name="Κόμμα 3 6" xfId="272"/>
    <cellStyle name="Κόμμα 3 7" xfId="549"/>
    <cellStyle name="Κόμμα 3 8" xfId="866"/>
    <cellStyle name="Κόμμα 4" xfId="102"/>
    <cellStyle name="Κόμμα 4 2" xfId="137"/>
    <cellStyle name="Κόμμα 4 2 2" xfId="217"/>
    <cellStyle name="Κόμμα 4 2 2 2" xfId="368"/>
    <cellStyle name="Κόμμα 4 2 2 2 2" xfId="766"/>
    <cellStyle name="Κόμμα 4 2 2 3" xfId="652"/>
    <cellStyle name="Κόμμα 4 2 3" xfId="444"/>
    <cellStyle name="Κόμμα 4 2 3 2" xfId="718"/>
    <cellStyle name="Κόμμα 4 2 4" xfId="297"/>
    <cellStyle name="Κόμμα 4 2 5" xfId="581"/>
    <cellStyle name="Κόμμα 4 2 6" xfId="909"/>
    <cellStyle name="Κόμμα 4 3" xfId="192"/>
    <cellStyle name="Κόμμα 4 3 2" xfId="428"/>
    <cellStyle name="Κόμμα 4 3 2 2" xfId="702"/>
    <cellStyle name="Κόμμα 4 3 3" xfId="344"/>
    <cellStyle name="Κόμμα 4 3 4" xfId="564"/>
    <cellStyle name="Κόμμα 4 3 5" xfId="885"/>
    <cellStyle name="Κόμμα 4 4" xfId="172"/>
    <cellStyle name="Κόμμα 4 4 2" xfId="326"/>
    <cellStyle name="Κόμμα 4 4 2 2" xfId="742"/>
    <cellStyle name="Κόμμα 4 4 3" xfId="644"/>
    <cellStyle name="Κόμμα 4 5" xfId="414"/>
    <cellStyle name="Κόμμα 4 5 2" xfId="689"/>
    <cellStyle name="Κόμμα 4 6" xfId="273"/>
    <cellStyle name="Κόμμα 4 7" xfId="550"/>
    <cellStyle name="Κόμμα 4 8" xfId="867"/>
    <cellStyle name="Κόμμα 5" xfId="199"/>
    <cellStyle name="Κόμμα 5 2" xfId="434"/>
    <cellStyle name="Κόμμα 5 2 2" xfId="708"/>
    <cellStyle name="Κόμμα 5 3" xfId="350"/>
    <cellStyle name="Κόμμα 5 4" xfId="570"/>
    <cellStyle name="Κόμμα 5 5" xfId="891"/>
    <cellStyle name="Κόμμα 6" xfId="279"/>
    <cellStyle name="Κόμμα 6 2" xfId="748"/>
    <cellStyle name="Κόμμα 6 3" xfId="645"/>
    <cellStyle name="Νόμισμα 2" xfId="106"/>
    <cellStyle name="Νόμισμα 2 2" xfId="139"/>
    <cellStyle name="Νόμισμα 2 2 2" xfId="218"/>
    <cellStyle name="Νόμισμα 2 2 2 2" xfId="369"/>
    <cellStyle name="Νόμισμα 2 2 2 2 2" xfId="767"/>
    <cellStyle name="Νόμισμα 2 2 2 3" xfId="616"/>
    <cellStyle name="Νόμισμα 2 2 3" xfId="445"/>
    <cellStyle name="Νόμισμα 2 2 3 2" xfId="805"/>
    <cellStyle name="Νόμισμα 2 2 3 3" xfId="672"/>
    <cellStyle name="Νόμισμα 2 2 4" xfId="298"/>
    <cellStyle name="Νόμισμα 2 2 4 2" xfId="719"/>
    <cellStyle name="Νόμισμα 2 2 5" xfId="582"/>
    <cellStyle name="Νόμισμα 2 2 6" xfId="910"/>
    <cellStyle name="Νόμισμα 2 3" xfId="156"/>
    <cellStyle name="Νόμισμα 2 3 2" xfId="194"/>
    <cellStyle name="Νόμισμα 2 3 2 2" xfId="429"/>
    <cellStyle name="Νόμισμα 2 3 2 2 2" xfId="802"/>
    <cellStyle name="Νόμισμα 2 3 2 3" xfId="605"/>
    <cellStyle name="Νόμισμα 2 3 3" xfId="345"/>
    <cellStyle name="Νόμισμα 2 3 3 2" xfId="703"/>
    <cellStyle name="Νόμισμα 2 3 4" xfId="565"/>
    <cellStyle name="Νόμισμα 2 3 5" xfId="886"/>
    <cellStyle name="Νόμισμα 2 4" xfId="173"/>
    <cellStyle name="Νόμισμα 2 4 2" xfId="327"/>
    <cellStyle name="Νόμισμα 2 4 2 2" xfId="743"/>
    <cellStyle name="Νόμισμα 2 4 3" xfId="594"/>
    <cellStyle name="Νόμισμα 2 5" xfId="415"/>
    <cellStyle name="Νόμισμα 2 5 2" xfId="794"/>
    <cellStyle name="Νόμισμα 2 5 3" xfId="662"/>
    <cellStyle name="Νόμισμα 2 6" xfId="274"/>
    <cellStyle name="Νόμισμα 2 6 2" xfId="816"/>
    <cellStyle name="Νόμισμα 2 6 3" xfId="683"/>
    <cellStyle name="Νόμισμα 2 7" xfId="551"/>
    <cellStyle name="Νόμισμα 2 8" xfId="868"/>
    <cellStyle name="Ποσοστό 2" xfId="103"/>
    <cellStyle name="Ποσοστό 3" xfId="104"/>
    <cellStyle name="Ποσοστό 3 2" xfId="138"/>
    <cellStyle name="Ποσοστό 3 3" xfId="193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BFFC8"/>
      <color rgb="FFB9FFD9"/>
      <color rgb="FFFFFFCC"/>
      <color rgb="FFFFFF66"/>
      <color rgb="FFDA9694"/>
      <color rgb="FFF2DCDB"/>
      <color rgb="FFE6B8B7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  <sheetName val="summary bop"/>
      <sheetName val="IDA-tab7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>
        <row r="4">
          <cell r="A4">
            <v>0</v>
          </cell>
        </row>
      </sheetData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>
        <row r="4">
          <cell r="A4">
            <v>0</v>
          </cell>
        </row>
      </sheetData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>
        <row r="4">
          <cell r="A4">
            <v>0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  <sheetName val="aq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  <sheetName val="monsurv-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="110" zoomScaleNormal="110" workbookViewId="0">
      <selection activeCell="J23" sqref="J23"/>
    </sheetView>
  </sheetViews>
  <sheetFormatPr defaultColWidth="8.85546875" defaultRowHeight="12.75"/>
  <cols>
    <col min="1" max="1" width="14" style="361" customWidth="1"/>
    <col min="2" max="2" width="24.140625" style="361" customWidth="1"/>
    <col min="3" max="4" width="17" style="361" customWidth="1"/>
    <col min="5" max="5" width="14.5703125" style="361" customWidth="1"/>
    <col min="6" max="6" width="18.5703125" style="409" customWidth="1"/>
    <col min="7" max="7" width="29.28515625" style="409" customWidth="1"/>
    <col min="8" max="8" width="26.85546875" style="409" customWidth="1"/>
    <col min="9" max="9" width="22.42578125" style="409" customWidth="1"/>
    <col min="10" max="10" width="12.42578125" style="409" customWidth="1"/>
    <col min="11" max="11" width="8.85546875" style="409"/>
    <col min="12" max="12" width="9.85546875" style="409" bestFit="1" customWidth="1"/>
    <col min="13" max="13" width="12.28515625" style="409" bestFit="1" customWidth="1"/>
    <col min="14" max="16384" width="8.85546875" style="409"/>
  </cols>
  <sheetData>
    <row r="1" spans="1:10">
      <c r="A1" s="361">
        <f ca="1">A1:E26</f>
        <v>0</v>
      </c>
      <c r="B1" s="362"/>
      <c r="C1" s="1224" t="s">
        <v>772</v>
      </c>
      <c r="D1" s="1225"/>
      <c r="E1" s="1228" t="s">
        <v>773</v>
      </c>
    </row>
    <row r="2" spans="1:10">
      <c r="C2" s="1226"/>
      <c r="D2" s="1227"/>
      <c r="E2" s="1228"/>
    </row>
    <row r="3" spans="1:10">
      <c r="A3" s="1229" t="s">
        <v>774</v>
      </c>
      <c r="B3" s="363"/>
      <c r="C3" s="364"/>
      <c r="D3" s="356"/>
      <c r="E3" s="365"/>
    </row>
    <row r="4" spans="1:10">
      <c r="A4" s="1230"/>
      <c r="B4" s="366" t="s">
        <v>775</v>
      </c>
      <c r="C4" s="368">
        <f>3920925+447509.4+555248.4</f>
        <v>4923682.8000000007</v>
      </c>
      <c r="D4" s="357" t="s">
        <v>776</v>
      </c>
      <c r="E4" s="365">
        <f>4368434.4+555248.4</f>
        <v>4923682.8000000007</v>
      </c>
      <c r="F4" s="411">
        <f>E4-555248.4</f>
        <v>4368434.4000000004</v>
      </c>
      <c r="G4" s="409">
        <f>4923682.8-4368434.4</f>
        <v>555248.39999999944</v>
      </c>
    </row>
    <row r="5" spans="1:10">
      <c r="A5" s="1230"/>
      <c r="B5" s="366" t="s">
        <v>777</v>
      </c>
      <c r="C5" s="367">
        <v>0</v>
      </c>
      <c r="D5" s="357"/>
      <c r="E5" s="365"/>
      <c r="G5" s="409">
        <f>555248.4*1/100</f>
        <v>5552.4840000000004</v>
      </c>
    </row>
    <row r="6" spans="1:10" ht="24">
      <c r="A6" s="1230"/>
      <c r="B6" s="366">
        <v>8111</v>
      </c>
      <c r="D6" s="357" t="s">
        <v>1202</v>
      </c>
      <c r="E6" s="374"/>
      <c r="G6" s="439"/>
    </row>
    <row r="7" spans="1:10" ht="24">
      <c r="A7" s="1230"/>
      <c r="B7" s="366">
        <v>3524</v>
      </c>
      <c r="C7" s="470">
        <v>63000</v>
      </c>
      <c r="D7" s="357" t="s">
        <v>779</v>
      </c>
      <c r="E7" s="365">
        <v>63000</v>
      </c>
      <c r="F7" s="409">
        <v>60000</v>
      </c>
      <c r="G7" s="473" t="s">
        <v>1205</v>
      </c>
      <c r="I7" s="409">
        <f>594398.21-39149.81</f>
        <v>555248.39999999991</v>
      </c>
    </row>
    <row r="8" spans="1:10" ht="22.5">
      <c r="A8" s="1230"/>
      <c r="B8" s="366">
        <v>3516</v>
      </c>
      <c r="C8" s="382">
        <v>371745.63</v>
      </c>
      <c r="D8" s="358" t="s">
        <v>780</v>
      </c>
      <c r="E8" s="365">
        <v>371745.63</v>
      </c>
      <c r="F8" s="411">
        <v>220000</v>
      </c>
      <c r="G8" s="411">
        <f>C8-E8</f>
        <v>0</v>
      </c>
    </row>
    <row r="9" spans="1:10">
      <c r="A9" s="1230"/>
      <c r="B9" s="366">
        <v>3334</v>
      </c>
      <c r="C9" s="470">
        <v>0</v>
      </c>
      <c r="D9" s="358" t="s">
        <v>781</v>
      </c>
      <c r="E9" s="365"/>
      <c r="G9" s="411"/>
    </row>
    <row r="10" spans="1:10">
      <c r="A10" s="1230"/>
      <c r="B10" s="366" t="s">
        <v>782</v>
      </c>
      <c r="C10" s="470">
        <v>0</v>
      </c>
      <c r="D10" s="358" t="s">
        <v>783</v>
      </c>
      <c r="E10" s="365"/>
      <c r="G10" s="411"/>
    </row>
    <row r="11" spans="1:10">
      <c r="A11" s="1231"/>
      <c r="B11" s="471">
        <v>1299</v>
      </c>
      <c r="C11" s="470">
        <f>80361.85+119149.81+798.17</f>
        <v>200309.83000000002</v>
      </c>
      <c r="D11" s="359" t="s">
        <v>784</v>
      </c>
      <c r="E11" s="365">
        <v>200309.83</v>
      </c>
      <c r="F11" s="602"/>
      <c r="G11" s="603" t="s">
        <v>1249</v>
      </c>
      <c r="H11" s="604"/>
      <c r="J11" s="409">
        <f>199511.66-160361.85</f>
        <v>39149.81</v>
      </c>
    </row>
    <row r="12" spans="1:10" ht="58.5" customHeight="1">
      <c r="A12" s="390"/>
      <c r="B12" s="366" t="s">
        <v>785</v>
      </c>
      <c r="C12" s="369">
        <f>SUM(C4:C11)</f>
        <v>5558738.2600000007</v>
      </c>
      <c r="D12" s="360"/>
      <c r="E12" s="370">
        <f>C12-(C12*1/100)-44931.5+5552.48+1195.12+10+90+30+7.98+1517.46</f>
        <v>5466622.4174000015</v>
      </c>
      <c r="F12" s="1233" t="s">
        <v>1300</v>
      </c>
      <c r="G12" s="1234"/>
      <c r="H12" s="1234"/>
      <c r="J12" s="409">
        <f>39149.81*1/100</f>
        <v>391.49809999999997</v>
      </c>
    </row>
    <row r="13" spans="1:10">
      <c r="A13" s="1232" t="s">
        <v>786</v>
      </c>
      <c r="B13" s="366" t="s">
        <v>787</v>
      </c>
      <c r="C13" s="472">
        <v>1470150</v>
      </c>
      <c r="D13" s="357" t="s">
        <v>776</v>
      </c>
      <c r="E13" s="413">
        <v>1470150</v>
      </c>
    </row>
    <row r="14" spans="1:10" ht="24">
      <c r="A14" s="1232"/>
      <c r="B14" s="366" t="s">
        <v>788</v>
      </c>
      <c r="C14" s="368">
        <v>0</v>
      </c>
      <c r="D14" s="357" t="s">
        <v>778</v>
      </c>
      <c r="E14" s="365">
        <v>0</v>
      </c>
      <c r="G14" s="411">
        <f>199511.66-80000</f>
        <v>119511.66</v>
      </c>
    </row>
    <row r="15" spans="1:10" ht="22.5">
      <c r="A15" s="464" t="s">
        <v>910</v>
      </c>
      <c r="B15" s="366" t="s">
        <v>789</v>
      </c>
      <c r="C15" s="367">
        <v>198000</v>
      </c>
      <c r="D15" s="357" t="s">
        <v>776</v>
      </c>
      <c r="E15" s="371">
        <v>198000</v>
      </c>
      <c r="F15" s="439"/>
      <c r="G15" s="411">
        <f>G14*1/100</f>
        <v>1195.1166000000001</v>
      </c>
      <c r="J15" s="409">
        <f>151745.63*1/100</f>
        <v>1517.4563000000001</v>
      </c>
    </row>
    <row r="16" spans="1:10">
      <c r="A16" s="464" t="s">
        <v>790</v>
      </c>
      <c r="B16" s="366" t="s">
        <v>791</v>
      </c>
      <c r="C16" s="367">
        <v>3620000</v>
      </c>
      <c r="D16" s="357" t="s">
        <v>776</v>
      </c>
      <c r="E16" s="371">
        <v>3620000</v>
      </c>
      <c r="G16" s="563"/>
    </row>
    <row r="17" spans="1:13">
      <c r="A17" s="464" t="s">
        <v>792</v>
      </c>
      <c r="B17" s="366" t="s">
        <v>1047</v>
      </c>
      <c r="C17" s="470">
        <f>526816+1000+1000</f>
        <v>528816</v>
      </c>
      <c r="D17" s="358"/>
      <c r="E17" s="463">
        <f>522600+1000</f>
        <v>523600</v>
      </c>
      <c r="F17" s="473"/>
      <c r="G17" s="409">
        <f>1000*1/100</f>
        <v>10</v>
      </c>
    </row>
    <row r="18" spans="1:13" ht="18.75">
      <c r="A18" s="464"/>
      <c r="B18" s="366" t="s">
        <v>1048</v>
      </c>
      <c r="C18" s="368">
        <v>0</v>
      </c>
      <c r="D18" s="358"/>
      <c r="E18" s="463">
        <v>0</v>
      </c>
      <c r="F18" s="411"/>
      <c r="G18" s="411"/>
    </row>
    <row r="19" spans="1:13">
      <c r="A19" s="372"/>
      <c r="B19" s="373" t="s">
        <v>793</v>
      </c>
      <c r="C19" s="368">
        <v>431670.61</v>
      </c>
      <c r="D19" s="358" t="s">
        <v>1051</v>
      </c>
      <c r="E19" s="374">
        <v>431670.61</v>
      </c>
      <c r="G19" s="411"/>
    </row>
    <row r="20" spans="1:13">
      <c r="A20" s="372"/>
      <c r="B20" s="373" t="s">
        <v>794</v>
      </c>
      <c r="C20" s="368">
        <v>66798.850000000006</v>
      </c>
      <c r="D20" s="358" t="s">
        <v>1051</v>
      </c>
      <c r="E20" s="374">
        <v>66798.850000000006</v>
      </c>
      <c r="G20" s="411"/>
    </row>
    <row r="21" spans="1:13" ht="18.75">
      <c r="A21" s="372"/>
      <c r="B21" s="373" t="s">
        <v>911</v>
      </c>
      <c r="C21" s="368"/>
      <c r="D21" s="358" t="s">
        <v>1051</v>
      </c>
      <c r="E21" s="374"/>
    </row>
    <row r="22" spans="1:13">
      <c r="A22" s="372"/>
      <c r="B22" s="373" t="s">
        <v>795</v>
      </c>
      <c r="C22" s="368"/>
      <c r="D22" s="358" t="s">
        <v>1051</v>
      </c>
      <c r="E22" s="374"/>
    </row>
    <row r="23" spans="1:13" ht="45">
      <c r="A23" s="372"/>
      <c r="B23" s="373"/>
      <c r="C23" s="368"/>
      <c r="D23" s="358" t="s">
        <v>1052</v>
      </c>
      <c r="E23" s="375">
        <f>SUM(E19:E22)</f>
        <v>498469.45999999996</v>
      </c>
      <c r="G23" s="411"/>
    </row>
    <row r="24" spans="1:13" ht="45">
      <c r="A24" s="372"/>
      <c r="B24" s="366" t="s">
        <v>796</v>
      </c>
      <c r="C24" s="368">
        <v>163750.68</v>
      </c>
      <c r="D24" s="358" t="s">
        <v>1053</v>
      </c>
      <c r="E24" s="463">
        <v>163750.68</v>
      </c>
      <c r="F24" s="1219"/>
      <c r="G24" s="1220"/>
      <c r="L24" s="411"/>
    </row>
    <row r="25" spans="1:13" ht="127.5">
      <c r="A25" s="372"/>
      <c r="B25" s="373" t="s">
        <v>911</v>
      </c>
      <c r="C25" s="368">
        <v>61367.57</v>
      </c>
      <c r="D25" s="358" t="s">
        <v>1053</v>
      </c>
      <c r="E25" s="463">
        <v>61367.57</v>
      </c>
      <c r="G25" s="493" t="s">
        <v>1058</v>
      </c>
    </row>
    <row r="26" spans="1:13">
      <c r="A26" s="372"/>
      <c r="B26" s="366" t="s">
        <v>796</v>
      </c>
      <c r="C26" s="368">
        <v>362093.1</v>
      </c>
      <c r="D26" s="358"/>
      <c r="E26" s="463">
        <v>362093.1</v>
      </c>
      <c r="G26" s="439" t="s">
        <v>1207</v>
      </c>
    </row>
    <row r="27" spans="1:13">
      <c r="A27" s="372"/>
      <c r="B27" s="366" t="s">
        <v>796</v>
      </c>
      <c r="C27" s="368">
        <v>600575.15</v>
      </c>
      <c r="D27" s="358"/>
      <c r="E27" s="463">
        <v>600575.15</v>
      </c>
      <c r="G27" s="439" t="s">
        <v>1208</v>
      </c>
    </row>
    <row r="28" spans="1:13" ht="25.5">
      <c r="A28" s="376" t="s">
        <v>797</v>
      </c>
      <c r="B28" s="377"/>
      <c r="C28" s="378">
        <f>SUM(C12:C27)</f>
        <v>13061960.220000001</v>
      </c>
      <c r="D28" s="379"/>
      <c r="E28" s="380">
        <f>SUM(E12+E13+E15+E16+E17+E18+E23+E24+E25+E26+E27)</f>
        <v>12964628.377400003</v>
      </c>
      <c r="F28" s="437">
        <f>E28/C28</f>
        <v>0.99254845054182861</v>
      </c>
      <c r="G28" s="473">
        <f>E28-11417686.37</f>
        <v>1546942.0074000042</v>
      </c>
      <c r="H28" s="411">
        <v>13015723.380000001</v>
      </c>
      <c r="I28" s="411">
        <f>H28-E28</f>
        <v>51095.002599997446</v>
      </c>
      <c r="M28" s="411"/>
    </row>
    <row r="29" spans="1:13" ht="25.5">
      <c r="A29" s="381" t="s">
        <v>798</v>
      </c>
      <c r="B29" s="381"/>
      <c r="C29" s="382">
        <v>0</v>
      </c>
      <c r="D29" s="383" t="s">
        <v>799</v>
      </c>
      <c r="E29" s="382">
        <v>0</v>
      </c>
      <c r="F29" s="411"/>
      <c r="G29" s="411"/>
    </row>
    <row r="30" spans="1:13" ht="38.25">
      <c r="A30" s="381" t="s">
        <v>853</v>
      </c>
      <c r="B30" s="381"/>
      <c r="C30" s="382">
        <v>1036991.38</v>
      </c>
      <c r="D30" s="383" t="s">
        <v>799</v>
      </c>
      <c r="E30" s="382">
        <v>1036991.38</v>
      </c>
      <c r="F30" s="411"/>
      <c r="G30" s="411"/>
    </row>
    <row r="31" spans="1:13">
      <c r="A31" s="381" t="s">
        <v>800</v>
      </c>
      <c r="B31" s="381"/>
      <c r="C31" s="382">
        <v>4553336.33</v>
      </c>
      <c r="D31" s="383" t="s">
        <v>799</v>
      </c>
      <c r="E31" s="382">
        <v>4553336.33</v>
      </c>
    </row>
    <row r="32" spans="1:13" ht="22.5">
      <c r="A32" s="381"/>
      <c r="B32" s="381" t="s">
        <v>801</v>
      </c>
      <c r="C32" s="367"/>
      <c r="D32" s="383" t="s">
        <v>1203</v>
      </c>
      <c r="E32" s="384">
        <v>139938.79</v>
      </c>
      <c r="F32" s="411"/>
      <c r="G32" s="411"/>
    </row>
    <row r="33" spans="1:7" ht="22.5">
      <c r="A33" s="381"/>
      <c r="B33" s="381" t="s">
        <v>801</v>
      </c>
      <c r="C33" s="367">
        <v>0</v>
      </c>
      <c r="D33" s="385" t="s">
        <v>1204</v>
      </c>
      <c r="E33" s="386">
        <v>1703329.33</v>
      </c>
    </row>
    <row r="34" spans="1:7" ht="25.5">
      <c r="A34" s="381" t="s">
        <v>802</v>
      </c>
      <c r="B34" s="410"/>
      <c r="C34" s="367">
        <v>200000</v>
      </c>
      <c r="D34" s="387"/>
      <c r="E34" s="384">
        <v>200000</v>
      </c>
    </row>
    <row r="35" spans="1:7" ht="25.5">
      <c r="A35" s="388" t="s">
        <v>803</v>
      </c>
      <c r="B35" s="388"/>
      <c r="C35" s="389">
        <f>SUM(C29:C34)</f>
        <v>5790327.71</v>
      </c>
      <c r="D35" s="389"/>
      <c r="E35" s="389">
        <f>SUM(E29:E34)</f>
        <v>7633595.8300000001</v>
      </c>
      <c r="F35" s="411"/>
    </row>
    <row r="36" spans="1:7" ht="15">
      <c r="A36" s="1221" t="s">
        <v>1054</v>
      </c>
      <c r="B36" s="1222"/>
      <c r="C36" s="390">
        <f>C28+C35</f>
        <v>18852287.93</v>
      </c>
      <c r="D36" s="391">
        <f>D28+D35</f>
        <v>0</v>
      </c>
      <c r="E36" s="392">
        <f>E28+E35</f>
        <v>20598224.207400002</v>
      </c>
      <c r="F36" s="411"/>
      <c r="G36" s="411"/>
    </row>
    <row r="37" spans="1:7" ht="54" customHeight="1">
      <c r="A37" s="412"/>
      <c r="B37" s="412"/>
      <c r="C37" s="412"/>
      <c r="D37" s="412"/>
      <c r="E37" s="474"/>
      <c r="F37" s="411"/>
    </row>
    <row r="38" spans="1:7" ht="67.5" customHeight="1">
      <c r="A38" s="1223" t="s">
        <v>1299</v>
      </c>
      <c r="B38" s="1223"/>
      <c r="C38" s="1223"/>
      <c r="D38" s="1223"/>
      <c r="E38" s="1223"/>
      <c r="F38" s="411"/>
    </row>
  </sheetData>
  <mergeCells count="8">
    <mergeCell ref="F24:G24"/>
    <mergeCell ref="A36:B36"/>
    <mergeCell ref="A38:E38"/>
    <mergeCell ref="C1:D2"/>
    <mergeCell ref="E1:E2"/>
    <mergeCell ref="A3:A11"/>
    <mergeCell ref="A13:A14"/>
    <mergeCell ref="F12:H12"/>
  </mergeCells>
  <pageMargins left="0.7" right="0.7" top="0.75" bottom="0.75" header="0.3" footer="0.3"/>
  <pageSetup paperSize="9" scale="85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Ruler="0" showWhiteSpace="0" zoomScaleNormal="100" workbookViewId="0">
      <selection activeCell="A11" sqref="A11:XFD11"/>
    </sheetView>
  </sheetViews>
  <sheetFormatPr defaultRowHeight="12.75"/>
  <cols>
    <col min="1" max="1" width="8.28515625" style="394" customWidth="1"/>
    <col min="2" max="2" width="34.85546875" style="401" customWidth="1"/>
    <col min="3" max="3" width="87.28515625" style="564" customWidth="1"/>
    <col min="4" max="4" width="15.28515625" style="402" customWidth="1"/>
    <col min="5" max="6" width="19.85546875" style="534" customWidth="1"/>
    <col min="7" max="7" width="16.7109375" style="534" customWidth="1"/>
    <col min="8" max="8" width="16.85546875" style="534" customWidth="1"/>
    <col min="9" max="16384" width="9.140625" style="534"/>
  </cols>
  <sheetData>
    <row r="1" spans="1:8" ht="15.75" customHeight="1">
      <c r="A1" s="1243" t="s">
        <v>967</v>
      </c>
      <c r="B1" s="1243"/>
      <c r="C1" s="1243"/>
      <c r="D1" s="811"/>
      <c r="E1" s="811"/>
      <c r="F1" s="811"/>
      <c r="G1" s="811"/>
      <c r="H1" s="811"/>
    </row>
    <row r="2" spans="1:8" ht="15.75" customHeight="1">
      <c r="A2" s="1243" t="s">
        <v>948</v>
      </c>
      <c r="B2" s="1243"/>
      <c r="C2" s="1243"/>
      <c r="D2" s="811"/>
      <c r="E2" s="811"/>
      <c r="F2" s="811"/>
      <c r="G2" s="811"/>
      <c r="H2" s="811"/>
    </row>
    <row r="3" spans="1:8" ht="45">
      <c r="A3" s="917" t="s">
        <v>805</v>
      </c>
      <c r="B3" s="814" t="s">
        <v>806</v>
      </c>
      <c r="C3" s="810" t="s">
        <v>807</v>
      </c>
      <c r="D3" s="809" t="s">
        <v>1061</v>
      </c>
      <c r="E3" s="809" t="s">
        <v>1209</v>
      </c>
      <c r="F3" s="809" t="s">
        <v>1251</v>
      </c>
      <c r="G3" s="809" t="s">
        <v>1307</v>
      </c>
      <c r="H3" s="810" t="s">
        <v>1282</v>
      </c>
    </row>
    <row r="4" spans="1:8" ht="30">
      <c r="A4" s="919" t="s">
        <v>424</v>
      </c>
      <c r="B4" s="920" t="s">
        <v>968</v>
      </c>
      <c r="C4" s="921">
        <v>13200</v>
      </c>
      <c r="D4" s="922"/>
      <c r="E4" s="922"/>
      <c r="F4" s="922"/>
      <c r="G4" s="922"/>
      <c r="H4" s="921">
        <v>13200</v>
      </c>
    </row>
    <row r="5" spans="1:8" ht="30">
      <c r="A5" s="919" t="s">
        <v>424</v>
      </c>
      <c r="B5" s="920" t="s">
        <v>969</v>
      </c>
      <c r="C5" s="921">
        <v>10500</v>
      </c>
      <c r="D5" s="922"/>
      <c r="E5" s="922"/>
      <c r="F5" s="922"/>
      <c r="G5" s="922"/>
      <c r="H5" s="921">
        <v>10500</v>
      </c>
    </row>
    <row r="6" spans="1:8" ht="30">
      <c r="A6" s="919" t="s">
        <v>424</v>
      </c>
      <c r="B6" s="920" t="s">
        <v>970</v>
      </c>
      <c r="C6" s="921">
        <v>14400</v>
      </c>
      <c r="D6" s="922"/>
      <c r="E6" s="922"/>
      <c r="F6" s="922"/>
      <c r="G6" s="922"/>
      <c r="H6" s="921">
        <v>14400</v>
      </c>
    </row>
    <row r="7" spans="1:8" ht="75">
      <c r="A7" s="919" t="s">
        <v>424</v>
      </c>
      <c r="B7" s="920" t="s">
        <v>971</v>
      </c>
      <c r="C7" s="921">
        <v>6000</v>
      </c>
      <c r="D7" s="922"/>
      <c r="E7" s="922"/>
      <c r="F7" s="922">
        <v>-1780</v>
      </c>
      <c r="G7" s="922"/>
      <c r="H7" s="921">
        <v>4220</v>
      </c>
    </row>
    <row r="8" spans="1:8" ht="45">
      <c r="A8" s="923" t="s">
        <v>425</v>
      </c>
      <c r="B8" s="924" t="s">
        <v>972</v>
      </c>
      <c r="C8" s="925">
        <v>32400</v>
      </c>
      <c r="D8" s="922"/>
      <c r="E8" s="922"/>
      <c r="F8" s="922">
        <v>1780</v>
      </c>
      <c r="G8" s="922"/>
      <c r="H8" s="925">
        <v>34180</v>
      </c>
    </row>
    <row r="9" spans="1:8" ht="15.75">
      <c r="A9" s="923" t="s">
        <v>433</v>
      </c>
      <c r="B9" s="924" t="s">
        <v>90</v>
      </c>
      <c r="C9" s="925">
        <v>4500</v>
      </c>
      <c r="D9" s="922"/>
      <c r="E9" s="922"/>
      <c r="F9" s="922"/>
      <c r="G9" s="922"/>
      <c r="H9" s="925">
        <v>4500</v>
      </c>
    </row>
    <row r="10" spans="1:8" ht="30">
      <c r="A10" s="923" t="s">
        <v>443</v>
      </c>
      <c r="B10" s="924" t="s">
        <v>945</v>
      </c>
      <c r="C10" s="925">
        <v>3000</v>
      </c>
      <c r="D10" s="922"/>
      <c r="E10" s="922"/>
      <c r="F10" s="922"/>
      <c r="G10" s="922">
        <v>-2000</v>
      </c>
      <c r="H10" s="925">
        <v>1000</v>
      </c>
    </row>
    <row r="11" spans="1:8" ht="15.75">
      <c r="A11" s="923" t="s">
        <v>43</v>
      </c>
      <c r="B11" s="924" t="s">
        <v>947</v>
      </c>
      <c r="C11" s="925">
        <v>500</v>
      </c>
      <c r="D11" s="922"/>
      <c r="E11" s="922"/>
      <c r="F11" s="922"/>
      <c r="G11" s="922"/>
      <c r="H11" s="925">
        <v>500</v>
      </c>
    </row>
    <row r="12" spans="1:8" ht="15.75">
      <c r="A12" s="923" t="s">
        <v>403</v>
      </c>
      <c r="B12" s="924" t="s">
        <v>1148</v>
      </c>
      <c r="C12" s="925"/>
      <c r="D12" s="922">
        <v>4000</v>
      </c>
      <c r="E12" s="922"/>
      <c r="F12" s="922">
        <v>-4000</v>
      </c>
      <c r="G12" s="922"/>
      <c r="H12" s="925"/>
    </row>
    <row r="13" spans="1:8" ht="15.75">
      <c r="A13" s="923" t="s">
        <v>397</v>
      </c>
      <c r="B13" s="924" t="s">
        <v>1149</v>
      </c>
      <c r="C13" s="925"/>
      <c r="D13" s="922">
        <v>100</v>
      </c>
      <c r="E13" s="922"/>
      <c r="F13" s="922"/>
      <c r="G13" s="922"/>
      <c r="H13" s="925">
        <v>100</v>
      </c>
    </row>
    <row r="14" spans="1:8" ht="45">
      <c r="A14" s="923" t="s">
        <v>413</v>
      </c>
      <c r="B14" s="924" t="s">
        <v>1150</v>
      </c>
      <c r="C14" s="925"/>
      <c r="D14" s="926">
        <v>1500</v>
      </c>
      <c r="E14" s="926"/>
      <c r="F14" s="926"/>
      <c r="G14" s="926"/>
      <c r="H14" s="925">
        <v>1500</v>
      </c>
    </row>
    <row r="15" spans="1:8" ht="45">
      <c r="A15" s="923" t="s">
        <v>992</v>
      </c>
      <c r="B15" s="924" t="s">
        <v>1151</v>
      </c>
      <c r="C15" s="925"/>
      <c r="D15" s="926">
        <v>1000</v>
      </c>
      <c r="E15" s="926"/>
      <c r="F15" s="926"/>
      <c r="G15" s="926"/>
      <c r="H15" s="925">
        <v>1000</v>
      </c>
    </row>
    <row r="16" spans="1:8" ht="30">
      <c r="A16" s="923" t="s">
        <v>417</v>
      </c>
      <c r="B16" s="924" t="s">
        <v>1152</v>
      </c>
      <c r="C16" s="925"/>
      <c r="D16" s="926">
        <v>500</v>
      </c>
      <c r="E16" s="926"/>
      <c r="F16" s="926"/>
      <c r="G16" s="926">
        <v>300</v>
      </c>
      <c r="H16" s="925">
        <v>800</v>
      </c>
    </row>
    <row r="17" spans="1:8" ht="30">
      <c r="A17" s="923" t="s">
        <v>420</v>
      </c>
      <c r="B17" s="924" t="s">
        <v>1153</v>
      </c>
      <c r="C17" s="925"/>
      <c r="D17" s="926">
        <v>500</v>
      </c>
      <c r="E17" s="926"/>
      <c r="F17" s="926"/>
      <c r="G17" s="926"/>
      <c r="H17" s="925">
        <v>500</v>
      </c>
    </row>
    <row r="18" spans="1:8" ht="30">
      <c r="A18" s="923" t="s">
        <v>419</v>
      </c>
      <c r="B18" s="924" t="s">
        <v>1154</v>
      </c>
      <c r="C18" s="925"/>
      <c r="D18" s="926">
        <v>1000</v>
      </c>
      <c r="E18" s="926"/>
      <c r="F18" s="926"/>
      <c r="G18" s="926">
        <v>-300</v>
      </c>
      <c r="H18" s="925">
        <v>700</v>
      </c>
    </row>
    <row r="19" spans="1:8" ht="45">
      <c r="A19" s="923" t="s">
        <v>669</v>
      </c>
      <c r="B19" s="924" t="s">
        <v>1155</v>
      </c>
      <c r="C19" s="925"/>
      <c r="D19" s="926">
        <v>1000</v>
      </c>
      <c r="E19" s="926"/>
      <c r="F19" s="926"/>
      <c r="G19" s="926"/>
      <c r="H19" s="925">
        <v>1000</v>
      </c>
    </row>
    <row r="20" spans="1:8" ht="57.75">
      <c r="A20" s="923" t="s">
        <v>421</v>
      </c>
      <c r="B20" s="924" t="s">
        <v>1156</v>
      </c>
      <c r="C20" s="925"/>
      <c r="D20" s="926">
        <v>500</v>
      </c>
      <c r="E20" s="926"/>
      <c r="F20" s="926"/>
      <c r="G20" s="926">
        <v>-500</v>
      </c>
      <c r="H20" s="925">
        <v>0</v>
      </c>
    </row>
    <row r="21" spans="1:8" ht="30">
      <c r="A21" s="923" t="s">
        <v>1157</v>
      </c>
      <c r="B21" s="924" t="s">
        <v>1158</v>
      </c>
      <c r="C21" s="925"/>
      <c r="D21" s="926">
        <v>1000</v>
      </c>
      <c r="E21" s="926"/>
      <c r="F21" s="926"/>
      <c r="G21" s="926"/>
      <c r="H21" s="925">
        <v>1000</v>
      </c>
    </row>
    <row r="22" spans="1:8" ht="30">
      <c r="A22" s="923" t="s">
        <v>438</v>
      </c>
      <c r="B22" s="924" t="s">
        <v>1159</v>
      </c>
      <c r="C22" s="925"/>
      <c r="D22" s="926">
        <v>275</v>
      </c>
      <c r="E22" s="926"/>
      <c r="F22" s="926"/>
      <c r="G22" s="926"/>
      <c r="H22" s="925">
        <v>275</v>
      </c>
    </row>
    <row r="23" spans="1:8" ht="57.75">
      <c r="A23" s="923" t="s">
        <v>444</v>
      </c>
      <c r="B23" s="924" t="s">
        <v>1160</v>
      </c>
      <c r="C23" s="925"/>
      <c r="D23" s="926">
        <v>750</v>
      </c>
      <c r="E23" s="926"/>
      <c r="F23" s="926"/>
      <c r="G23" s="926">
        <v>500</v>
      </c>
      <c r="H23" s="925">
        <v>1250</v>
      </c>
    </row>
    <row r="24" spans="1:8" ht="15">
      <c r="A24" s="923" t="s">
        <v>367</v>
      </c>
      <c r="B24" s="924" t="s">
        <v>1283</v>
      </c>
      <c r="C24" s="925"/>
      <c r="D24" s="926"/>
      <c r="E24" s="926"/>
      <c r="F24" s="926">
        <v>550</v>
      </c>
      <c r="G24" s="926"/>
      <c r="H24" s="925">
        <v>550</v>
      </c>
    </row>
    <row r="25" spans="1:8" ht="45">
      <c r="A25" s="923" t="s">
        <v>449</v>
      </c>
      <c r="B25" s="924" t="s">
        <v>1161</v>
      </c>
      <c r="C25" s="925"/>
      <c r="D25" s="926">
        <v>3000</v>
      </c>
      <c r="E25" s="926"/>
      <c r="F25" s="926">
        <v>-2750</v>
      </c>
      <c r="G25" s="926"/>
      <c r="H25" s="925">
        <v>250</v>
      </c>
    </row>
    <row r="26" spans="1:8" ht="45">
      <c r="A26" s="923" t="s">
        <v>363</v>
      </c>
      <c r="B26" s="924" t="s">
        <v>1162</v>
      </c>
      <c r="C26" s="925"/>
      <c r="D26" s="926">
        <v>1200</v>
      </c>
      <c r="E26" s="926"/>
      <c r="F26" s="926">
        <v>1000</v>
      </c>
      <c r="G26" s="926">
        <v>1000</v>
      </c>
      <c r="H26" s="925">
        <v>3200</v>
      </c>
    </row>
    <row r="27" spans="1:8" ht="30">
      <c r="A27" s="923" t="s">
        <v>8</v>
      </c>
      <c r="B27" s="924" t="s">
        <v>1163</v>
      </c>
      <c r="C27" s="925"/>
      <c r="D27" s="926">
        <v>1300</v>
      </c>
      <c r="E27" s="926"/>
      <c r="F27" s="926"/>
      <c r="G27" s="926"/>
      <c r="H27" s="925">
        <v>1300</v>
      </c>
    </row>
    <row r="28" spans="1:8" ht="15">
      <c r="A28" s="923" t="s">
        <v>11</v>
      </c>
      <c r="B28" s="924" t="s">
        <v>1284</v>
      </c>
      <c r="C28" s="925"/>
      <c r="D28" s="926"/>
      <c r="E28" s="926"/>
      <c r="F28" s="926">
        <v>2200</v>
      </c>
      <c r="G28" s="926"/>
      <c r="H28" s="925">
        <v>2200</v>
      </c>
    </row>
    <row r="29" spans="1:8" ht="30">
      <c r="A29" s="923" t="s">
        <v>12</v>
      </c>
      <c r="B29" s="924" t="s">
        <v>1164</v>
      </c>
      <c r="C29" s="925"/>
      <c r="D29" s="926">
        <v>1500</v>
      </c>
      <c r="E29" s="926"/>
      <c r="F29" s="926"/>
      <c r="G29" s="926"/>
      <c r="H29" s="925">
        <v>1500</v>
      </c>
    </row>
    <row r="30" spans="1:8" ht="45">
      <c r="A30" s="923" t="s">
        <v>24</v>
      </c>
      <c r="B30" s="924" t="s">
        <v>1165</v>
      </c>
      <c r="C30" s="925"/>
      <c r="D30" s="926">
        <v>1000</v>
      </c>
      <c r="E30" s="926">
        <v>2000</v>
      </c>
      <c r="F30" s="926"/>
      <c r="G30" s="926"/>
      <c r="H30" s="925">
        <v>3000</v>
      </c>
    </row>
    <row r="31" spans="1:8" ht="54.75">
      <c r="A31" s="923" t="s">
        <v>35</v>
      </c>
      <c r="B31" s="924" t="s">
        <v>1166</v>
      </c>
      <c r="C31" s="925"/>
      <c r="D31" s="926">
        <v>3300</v>
      </c>
      <c r="E31" s="926"/>
      <c r="F31" s="926">
        <v>-1000</v>
      </c>
      <c r="G31" s="926">
        <v>-1300</v>
      </c>
      <c r="H31" s="925">
        <v>1000</v>
      </c>
    </row>
    <row r="32" spans="1:8" ht="15">
      <c r="A32" s="923" t="s">
        <v>47</v>
      </c>
      <c r="B32" s="924" t="s">
        <v>1167</v>
      </c>
      <c r="C32" s="925"/>
      <c r="D32" s="926">
        <v>1000</v>
      </c>
      <c r="E32" s="926"/>
      <c r="F32" s="926">
        <v>-1000</v>
      </c>
      <c r="G32" s="926"/>
      <c r="H32" s="925"/>
    </row>
    <row r="33" spans="1:8" ht="15">
      <c r="A33" s="923" t="s">
        <v>59</v>
      </c>
      <c r="B33" s="924" t="s">
        <v>1168</v>
      </c>
      <c r="C33" s="925"/>
      <c r="D33" s="926">
        <v>500</v>
      </c>
      <c r="E33" s="926"/>
      <c r="F33" s="926"/>
      <c r="G33" s="926">
        <v>300</v>
      </c>
      <c r="H33" s="925">
        <v>800</v>
      </c>
    </row>
    <row r="34" spans="1:8" ht="60">
      <c r="A34" s="923" t="s">
        <v>61</v>
      </c>
      <c r="B34" s="924" t="s">
        <v>1285</v>
      </c>
      <c r="C34" s="925"/>
      <c r="D34" s="926"/>
      <c r="E34" s="926"/>
      <c r="F34" s="926">
        <v>5000</v>
      </c>
      <c r="G34" s="926">
        <v>2000</v>
      </c>
      <c r="H34" s="925">
        <v>7000</v>
      </c>
    </row>
    <row r="35" spans="1:8" ht="42.75">
      <c r="A35" s="923" t="s">
        <v>473</v>
      </c>
      <c r="B35" s="924" t="s">
        <v>1169</v>
      </c>
      <c r="C35" s="925"/>
      <c r="D35" s="926">
        <v>10000</v>
      </c>
      <c r="E35" s="926"/>
      <c r="F35" s="926"/>
      <c r="G35" s="926"/>
      <c r="H35" s="925">
        <v>10000</v>
      </c>
    </row>
    <row r="36" spans="1:8" ht="30">
      <c r="A36" s="923" t="s">
        <v>23</v>
      </c>
      <c r="B36" s="924" t="s">
        <v>228</v>
      </c>
      <c r="C36" s="925"/>
      <c r="D36" s="926"/>
      <c r="E36" s="926">
        <v>-2000</v>
      </c>
      <c r="F36" s="926"/>
      <c r="G36" s="926"/>
      <c r="H36" s="925"/>
    </row>
    <row r="37" spans="1:8" ht="15">
      <c r="A37" s="923"/>
      <c r="B37" s="924" t="s">
        <v>1324</v>
      </c>
      <c r="C37" s="925"/>
      <c r="D37" s="926"/>
      <c r="E37" s="926">
        <v>0</v>
      </c>
      <c r="F37" s="926"/>
      <c r="G37" s="926"/>
      <c r="H37" s="811"/>
    </row>
    <row r="38" spans="1:8" ht="15.75">
      <c r="A38" s="927"/>
      <c r="B38" s="927" t="s">
        <v>808</v>
      </c>
      <c r="C38" s="928">
        <v>84500</v>
      </c>
      <c r="D38" s="926">
        <v>34925</v>
      </c>
      <c r="E38" s="926">
        <v>2000</v>
      </c>
      <c r="F38" s="926"/>
      <c r="G38" s="926"/>
      <c r="H38" s="918">
        <v>121425</v>
      </c>
    </row>
    <row r="39" spans="1:8" ht="15.75">
      <c r="A39" s="929"/>
      <c r="B39" s="929" t="s">
        <v>1056</v>
      </c>
      <c r="C39" s="639">
        <v>19493.22</v>
      </c>
      <c r="D39" s="922"/>
      <c r="E39" s="812">
        <v>-2000</v>
      </c>
      <c r="F39" s="922"/>
      <c r="G39" s="922"/>
      <c r="H39" s="925">
        <v>17493.22</v>
      </c>
    </row>
    <row r="40" spans="1:8" ht="15.75">
      <c r="A40" s="930"/>
      <c r="B40" s="930" t="s">
        <v>1057</v>
      </c>
      <c r="C40" s="639">
        <v>4000</v>
      </c>
      <c r="D40" s="922"/>
      <c r="E40" s="922"/>
      <c r="F40" s="922"/>
      <c r="G40" s="922"/>
      <c r="H40" s="925">
        <v>4000</v>
      </c>
    </row>
    <row r="41" spans="1:8" ht="15.75">
      <c r="A41" s="931"/>
      <c r="B41" s="931" t="s">
        <v>1055</v>
      </c>
      <c r="C41" s="932">
        <v>107993.22</v>
      </c>
      <c r="D41" s="926">
        <v>34925</v>
      </c>
      <c r="E41" s="926"/>
      <c r="F41" s="926"/>
      <c r="G41" s="926"/>
      <c r="H41" s="811"/>
    </row>
    <row r="42" spans="1:8" ht="15.75">
      <c r="A42" s="813"/>
      <c r="B42" s="933" t="s">
        <v>337</v>
      </c>
      <c r="C42" s="928">
        <v>107993.22</v>
      </c>
      <c r="D42" s="928">
        <v>142918.22</v>
      </c>
      <c r="E42" s="928"/>
      <c r="F42" s="928"/>
      <c r="G42" s="928"/>
      <c r="H42" s="916">
        <v>142918.22</v>
      </c>
    </row>
    <row r="43" spans="1:8" ht="15.75">
      <c r="B43" s="565"/>
    </row>
  </sheetData>
  <mergeCells count="2">
    <mergeCell ref="A1:C1"/>
    <mergeCell ref="A2:C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7"/>
  <sheetViews>
    <sheetView showRuler="0" showWhiteSpace="0" topLeftCell="E109" zoomScale="80" zoomScaleNormal="80" workbookViewId="0">
      <selection activeCell="O119" sqref="O119"/>
    </sheetView>
  </sheetViews>
  <sheetFormatPr defaultRowHeight="12.75"/>
  <cols>
    <col min="1" max="1" width="4.140625" style="1008" customWidth="1"/>
    <col min="2" max="2" width="22" style="404" bestFit="1" customWidth="1"/>
    <col min="3" max="3" width="33.42578125" style="1001" customWidth="1"/>
    <col min="4" max="4" width="18.28515625" style="405" hidden="1" customWidth="1"/>
    <col min="5" max="5" width="25.85546875" style="465" customWidth="1"/>
    <col min="6" max="6" width="11.5703125" style="996" customWidth="1"/>
    <col min="7" max="7" width="22" style="1023" customWidth="1"/>
    <col min="8" max="8" width="17.140625" style="1025" customWidth="1"/>
    <col min="9" max="9" width="21.140625" style="996" customWidth="1"/>
    <col min="10" max="10" width="23.5703125" style="1025" customWidth="1"/>
    <col min="11" max="11" width="20" style="1023" customWidth="1"/>
    <col min="12" max="12" width="19.140625" style="1026" customWidth="1"/>
    <col min="13" max="13" width="29.42578125" style="996" customWidth="1"/>
    <col min="14" max="14" width="23.5703125" style="996" customWidth="1"/>
    <col min="15" max="15" width="22.85546875" style="997" customWidth="1"/>
    <col min="16" max="16" width="24.7109375" style="996" customWidth="1"/>
    <col min="17" max="17" width="18.28515625" style="996" customWidth="1"/>
    <col min="18" max="18" width="34.7109375" style="996" customWidth="1"/>
    <col min="19" max="19" width="13.5703125" style="996" bestFit="1" customWidth="1"/>
    <col min="20" max="16384" width="9.140625" style="996"/>
  </cols>
  <sheetData>
    <row r="1" spans="1:18" ht="15.75">
      <c r="B1" s="1244" t="s">
        <v>823</v>
      </c>
      <c r="C1" s="1244"/>
      <c r="D1" s="1244"/>
      <c r="E1" s="1244"/>
      <c r="M1" s="1023"/>
    </row>
    <row r="2" spans="1:18" ht="16.5" thickBot="1">
      <c r="B2" s="1244" t="s">
        <v>973</v>
      </c>
      <c r="C2" s="1244"/>
      <c r="D2" s="1244"/>
      <c r="E2" s="1244"/>
      <c r="M2" s="1023"/>
    </row>
    <row r="3" spans="1:18" ht="26.25" thickBot="1">
      <c r="A3" s="1009" t="s">
        <v>804</v>
      </c>
      <c r="B3" s="1010" t="s">
        <v>805</v>
      </c>
      <c r="C3" s="1010" t="s">
        <v>824</v>
      </c>
      <c r="D3" s="1011" t="s">
        <v>807</v>
      </c>
      <c r="E3" s="1012" t="s">
        <v>974</v>
      </c>
      <c r="F3" s="1027" t="s">
        <v>122</v>
      </c>
      <c r="G3" s="1028" t="s">
        <v>1061</v>
      </c>
      <c r="H3" s="1029" t="s">
        <v>122</v>
      </c>
      <c r="I3" s="1030" t="s">
        <v>1209</v>
      </c>
      <c r="J3" s="1029" t="s">
        <v>122</v>
      </c>
      <c r="K3" s="1031" t="s">
        <v>1329</v>
      </c>
      <c r="L3" s="1029" t="s">
        <v>122</v>
      </c>
      <c r="M3" s="1031" t="s">
        <v>1330</v>
      </c>
      <c r="N3" s="1032" t="s">
        <v>122</v>
      </c>
      <c r="O3" s="1056" t="s">
        <v>1331</v>
      </c>
      <c r="P3" s="1057" t="s">
        <v>122</v>
      </c>
      <c r="Q3" s="1062" t="s">
        <v>1304</v>
      </c>
    </row>
    <row r="4" spans="1:18" ht="15.75" thickBot="1">
      <c r="A4" s="1033"/>
      <c r="B4" s="1034" t="s">
        <v>380</v>
      </c>
      <c r="C4" s="1035" t="s">
        <v>133</v>
      </c>
      <c r="D4" s="1036"/>
      <c r="E4" s="1037"/>
      <c r="F4" s="1038"/>
      <c r="G4" s="1063"/>
      <c r="H4" s="1064"/>
      <c r="I4" s="1065"/>
      <c r="J4" s="1064"/>
      <c r="K4" s="1066"/>
      <c r="L4" s="1064"/>
      <c r="M4" s="1067">
        <v>2000</v>
      </c>
      <c r="N4" s="1068"/>
      <c r="O4" s="1061">
        <v>1000</v>
      </c>
      <c r="P4" s="1058"/>
      <c r="Q4" s="1069">
        <f t="shared" ref="Q4:Q35" si="0">D4+G4+I4+K4+M4+O4</f>
        <v>3000</v>
      </c>
    </row>
    <row r="5" spans="1:18" ht="25.5">
      <c r="A5" s="1039"/>
      <c r="B5" s="1070" t="s">
        <v>381</v>
      </c>
      <c r="C5" s="1040" t="s">
        <v>1286</v>
      </c>
      <c r="D5" s="1041"/>
      <c r="E5" s="1037"/>
      <c r="F5" s="1042"/>
      <c r="G5" s="1063"/>
      <c r="H5" s="1064"/>
      <c r="I5" s="1065"/>
      <c r="J5" s="1064"/>
      <c r="K5" s="1066"/>
      <c r="L5" s="1064"/>
      <c r="M5" s="1067">
        <v>1000</v>
      </c>
      <c r="N5" s="1068"/>
      <c r="O5" s="1071">
        <v>1000</v>
      </c>
      <c r="P5" s="1072"/>
      <c r="Q5" s="1069">
        <f t="shared" si="0"/>
        <v>2000</v>
      </c>
    </row>
    <row r="6" spans="1:18" ht="38.25">
      <c r="A6" s="1070"/>
      <c r="B6" s="1013" t="s">
        <v>382</v>
      </c>
      <c r="C6" s="1073" t="s">
        <v>975</v>
      </c>
      <c r="D6" s="1074">
        <v>30000</v>
      </c>
      <c r="E6" s="1014" t="s">
        <v>825</v>
      </c>
      <c r="F6" s="1075" t="s">
        <v>976</v>
      </c>
      <c r="G6" s="1043"/>
      <c r="H6" s="1044"/>
      <c r="I6" s="1045"/>
      <c r="J6" s="1046"/>
      <c r="K6" s="1043"/>
      <c r="L6" s="1047"/>
      <c r="M6" s="1043">
        <v>1800</v>
      </c>
      <c r="N6" s="1048"/>
      <c r="O6" s="1059"/>
      <c r="P6" s="1060"/>
      <c r="Q6" s="1069">
        <f t="shared" si="0"/>
        <v>31800</v>
      </c>
    </row>
    <row r="7" spans="1:18" ht="25.5">
      <c r="A7" s="1070"/>
      <c r="B7" s="1076" t="s">
        <v>383</v>
      </c>
      <c r="C7" s="1077" t="s">
        <v>904</v>
      </c>
      <c r="D7" s="1074">
        <v>20000</v>
      </c>
      <c r="E7" s="1078" t="s">
        <v>825</v>
      </c>
      <c r="F7" s="1075" t="s">
        <v>977</v>
      </c>
      <c r="G7" s="1079"/>
      <c r="H7" s="1080"/>
      <c r="I7" s="1081"/>
      <c r="J7" s="1082"/>
      <c r="K7" s="1079"/>
      <c r="L7" s="1083"/>
      <c r="M7" s="1079">
        <v>-12147.73</v>
      </c>
      <c r="N7" s="1084"/>
      <c r="O7" s="1085"/>
      <c r="P7" s="1086"/>
      <c r="Q7" s="1069">
        <f t="shared" si="0"/>
        <v>7852.27</v>
      </c>
    </row>
    <row r="8" spans="1:18">
      <c r="A8" s="1070"/>
      <c r="B8" s="1087" t="s">
        <v>738</v>
      </c>
      <c r="C8" s="1088" t="s">
        <v>978</v>
      </c>
      <c r="D8" s="1089">
        <v>0</v>
      </c>
      <c r="E8" s="1078" t="s">
        <v>825</v>
      </c>
      <c r="F8" s="1075"/>
      <c r="G8" s="1079"/>
      <c r="H8" s="1080"/>
      <c r="I8" s="1081"/>
      <c r="J8" s="1082"/>
      <c r="K8" s="1079"/>
      <c r="L8" s="1083"/>
      <c r="M8" s="1079"/>
      <c r="N8" s="1084"/>
      <c r="O8" s="1085"/>
      <c r="P8" s="1086"/>
      <c r="Q8" s="1069">
        <f t="shared" si="0"/>
        <v>0</v>
      </c>
    </row>
    <row r="9" spans="1:18" ht="38.25">
      <c r="A9" s="1090"/>
      <c r="B9" s="1076" t="s">
        <v>908</v>
      </c>
      <c r="C9" s="1077" t="s">
        <v>909</v>
      </c>
      <c r="D9" s="1074">
        <v>13400</v>
      </c>
      <c r="E9" s="1078" t="s">
        <v>825</v>
      </c>
      <c r="F9" s="1075" t="s">
        <v>979</v>
      </c>
      <c r="G9" s="1079"/>
      <c r="H9" s="1080"/>
      <c r="I9" s="1081"/>
      <c r="J9" s="1082"/>
      <c r="K9" s="1079"/>
      <c r="L9" s="1083"/>
      <c r="M9" s="1079">
        <v>-10700</v>
      </c>
      <c r="N9" s="1084"/>
      <c r="O9" s="1085">
        <v>-2700</v>
      </c>
      <c r="P9" s="1086"/>
      <c r="Q9" s="1069">
        <f t="shared" si="0"/>
        <v>0</v>
      </c>
    </row>
    <row r="10" spans="1:18" s="1025" customFormat="1" ht="25.5">
      <c r="A10" s="1090"/>
      <c r="B10" s="1076" t="s">
        <v>353</v>
      </c>
      <c r="C10" s="1077" t="s">
        <v>980</v>
      </c>
      <c r="D10" s="1074">
        <v>2500</v>
      </c>
      <c r="E10" s="1078" t="s">
        <v>825</v>
      </c>
      <c r="F10" s="1075" t="s">
        <v>981</v>
      </c>
      <c r="G10" s="1079"/>
      <c r="H10" s="1080"/>
      <c r="I10" s="1081"/>
      <c r="J10" s="1082"/>
      <c r="K10" s="1079"/>
      <c r="L10" s="1083"/>
      <c r="M10" s="1079"/>
      <c r="N10" s="1084"/>
      <c r="O10" s="1085"/>
      <c r="P10" s="1086"/>
      <c r="Q10" s="1069">
        <f t="shared" si="0"/>
        <v>2500</v>
      </c>
    </row>
    <row r="11" spans="1:18" s="1025" customFormat="1" ht="75">
      <c r="A11" s="1090"/>
      <c r="B11" s="1091" t="s">
        <v>361</v>
      </c>
      <c r="C11" s="1092" t="s">
        <v>982</v>
      </c>
      <c r="D11" s="1093">
        <v>1000</v>
      </c>
      <c r="E11" s="1094" t="s">
        <v>897</v>
      </c>
      <c r="F11" s="1075"/>
      <c r="G11" s="1079"/>
      <c r="H11" s="1080"/>
      <c r="I11" s="1081"/>
      <c r="J11" s="1082"/>
      <c r="K11" s="1079"/>
      <c r="L11" s="1083"/>
      <c r="M11" s="1079"/>
      <c r="N11" s="1084"/>
      <c r="O11" s="1085">
        <v>1000</v>
      </c>
      <c r="P11" s="1086"/>
      <c r="Q11" s="1069">
        <f t="shared" si="0"/>
        <v>2000</v>
      </c>
    </row>
    <row r="12" spans="1:18" s="1025" customFormat="1" ht="75">
      <c r="A12" s="1090"/>
      <c r="B12" s="1091" t="s">
        <v>361</v>
      </c>
      <c r="C12" s="1095" t="s">
        <v>983</v>
      </c>
      <c r="D12" s="1093">
        <v>2232</v>
      </c>
      <c r="E12" s="1094" t="s">
        <v>897</v>
      </c>
      <c r="F12" s="1075"/>
      <c r="G12" s="1096"/>
      <c r="H12" s="1080"/>
      <c r="I12" s="1082"/>
      <c r="J12" s="1082"/>
      <c r="K12" s="1096"/>
      <c r="L12" s="1083"/>
      <c r="M12" s="1096"/>
      <c r="N12" s="1080"/>
      <c r="O12" s="1097">
        <v>768</v>
      </c>
      <c r="P12" s="1098"/>
      <c r="Q12" s="1069">
        <f t="shared" si="0"/>
        <v>3000</v>
      </c>
    </row>
    <row r="13" spans="1:18" s="1025" customFormat="1">
      <c r="A13" s="1099"/>
      <c r="B13" s="1100" t="s">
        <v>361</v>
      </c>
      <c r="C13" s="1101" t="s">
        <v>984</v>
      </c>
      <c r="D13" s="1093">
        <v>23927.81</v>
      </c>
      <c r="E13" s="1102" t="s">
        <v>985</v>
      </c>
      <c r="F13" s="1103" t="s">
        <v>986</v>
      </c>
      <c r="G13" s="1096"/>
      <c r="H13" s="1080"/>
      <c r="I13" s="1082"/>
      <c r="J13" s="1082"/>
      <c r="K13" s="1096"/>
      <c r="L13" s="1083"/>
      <c r="M13" s="1096"/>
      <c r="N13" s="1080"/>
      <c r="O13" s="1097"/>
      <c r="P13" s="1097"/>
      <c r="Q13" s="1069">
        <f t="shared" si="0"/>
        <v>23927.81</v>
      </c>
      <c r="R13" s="1049">
        <f>O12+O11</f>
        <v>1768</v>
      </c>
    </row>
    <row r="14" spans="1:18" s="1025" customFormat="1" ht="75">
      <c r="A14" s="1099"/>
      <c r="B14" s="1104" t="s">
        <v>358</v>
      </c>
      <c r="C14" s="1015" t="s">
        <v>987</v>
      </c>
      <c r="D14" s="1093">
        <v>2108</v>
      </c>
      <c r="E14" s="1094" t="s">
        <v>897</v>
      </c>
      <c r="F14" s="1075"/>
      <c r="G14" s="1096"/>
      <c r="H14" s="1080"/>
      <c r="I14" s="1082"/>
      <c r="J14" s="1082"/>
      <c r="K14" s="1096"/>
      <c r="L14" s="1083"/>
      <c r="M14" s="1096"/>
      <c r="N14" s="1080"/>
      <c r="O14" s="1097">
        <v>892</v>
      </c>
      <c r="P14" s="1098"/>
      <c r="Q14" s="1069">
        <f t="shared" si="0"/>
        <v>3000</v>
      </c>
    </row>
    <row r="15" spans="1:18" ht="63.75">
      <c r="A15" s="1099"/>
      <c r="B15" s="1105" t="s">
        <v>358</v>
      </c>
      <c r="C15" s="1106" t="s">
        <v>838</v>
      </c>
      <c r="D15" s="1107">
        <v>29152.400000000001</v>
      </c>
      <c r="E15" s="1108" t="s">
        <v>899</v>
      </c>
      <c r="F15" s="1075"/>
      <c r="G15" s="1096">
        <v>37200</v>
      </c>
      <c r="H15" s="1080" t="s">
        <v>1170</v>
      </c>
      <c r="I15" s="1082"/>
      <c r="J15" s="1109"/>
      <c r="K15" s="1096"/>
      <c r="L15" s="1083"/>
      <c r="M15" s="1096"/>
      <c r="N15" s="1080"/>
      <c r="O15" s="1097">
        <v>-37200</v>
      </c>
      <c r="P15" s="1098"/>
      <c r="Q15" s="1069">
        <f t="shared" si="0"/>
        <v>29152.399999999994</v>
      </c>
    </row>
    <row r="16" spans="1:18" ht="51">
      <c r="A16" s="1099"/>
      <c r="B16" s="1105" t="s">
        <v>358</v>
      </c>
      <c r="C16" s="1106" t="s">
        <v>839</v>
      </c>
      <c r="D16" s="1107">
        <v>10795.6</v>
      </c>
      <c r="E16" s="1108" t="s">
        <v>899</v>
      </c>
      <c r="F16" s="1075"/>
      <c r="G16" s="1096"/>
      <c r="H16" s="1080"/>
      <c r="I16" s="1082"/>
      <c r="J16" s="1082"/>
      <c r="K16" s="1096"/>
      <c r="L16" s="1083"/>
      <c r="M16" s="1096"/>
      <c r="N16" s="1080"/>
      <c r="O16" s="1097">
        <v>1204.4000000000001</v>
      </c>
      <c r="P16" s="1098"/>
      <c r="Q16" s="1069">
        <f t="shared" si="0"/>
        <v>12000</v>
      </c>
    </row>
    <row r="17" spans="1:18" ht="25.5">
      <c r="A17" s="1099"/>
      <c r="B17" s="1105" t="s">
        <v>358</v>
      </c>
      <c r="C17" s="1106" t="s">
        <v>847</v>
      </c>
      <c r="D17" s="1107">
        <v>20880</v>
      </c>
      <c r="E17" s="1108" t="s">
        <v>899</v>
      </c>
      <c r="F17" s="1075"/>
      <c r="G17" s="1079"/>
      <c r="H17" s="1080"/>
      <c r="I17" s="1081"/>
      <c r="J17" s="1082"/>
      <c r="K17" s="1079"/>
      <c r="L17" s="1083"/>
      <c r="M17" s="1079"/>
      <c r="N17" s="1084"/>
      <c r="O17" s="1085">
        <v>-4880</v>
      </c>
      <c r="P17" s="1086"/>
      <c r="Q17" s="1069">
        <f t="shared" si="0"/>
        <v>16000</v>
      </c>
    </row>
    <row r="18" spans="1:18" ht="51">
      <c r="A18" s="1099"/>
      <c r="B18" s="1105" t="s">
        <v>358</v>
      </c>
      <c r="C18" s="1106" t="s">
        <v>1211</v>
      </c>
      <c r="D18" s="1107"/>
      <c r="E18" s="1108" t="s">
        <v>899</v>
      </c>
      <c r="F18" s="1075"/>
      <c r="G18" s="1079"/>
      <c r="H18" s="1080"/>
      <c r="I18" s="1081"/>
      <c r="J18" s="1082"/>
      <c r="K18" s="1079">
        <v>5000</v>
      </c>
      <c r="L18" s="1083" t="s">
        <v>1235</v>
      </c>
      <c r="M18" s="1079"/>
      <c r="N18" s="1084"/>
      <c r="O18" s="1085"/>
      <c r="P18" s="1086"/>
      <c r="Q18" s="1069">
        <f t="shared" si="0"/>
        <v>5000</v>
      </c>
    </row>
    <row r="19" spans="1:18" ht="51">
      <c r="A19" s="1099"/>
      <c r="B19" s="1105" t="s">
        <v>358</v>
      </c>
      <c r="C19" s="1106" t="s">
        <v>1219</v>
      </c>
      <c r="D19" s="1107"/>
      <c r="E19" s="1108" t="s">
        <v>899</v>
      </c>
      <c r="F19" s="1075"/>
      <c r="G19" s="1079"/>
      <c r="H19" s="1080"/>
      <c r="I19" s="1081"/>
      <c r="J19" s="1082"/>
      <c r="K19" s="1079">
        <v>7250</v>
      </c>
      <c r="L19" s="1083" t="s">
        <v>1235</v>
      </c>
      <c r="M19" s="1079"/>
      <c r="N19" s="1084"/>
      <c r="O19" s="1085">
        <v>1750</v>
      </c>
      <c r="P19" s="1086"/>
      <c r="Q19" s="1069">
        <f t="shared" si="0"/>
        <v>9000</v>
      </c>
      <c r="R19" s="997">
        <f>O19+O17+O16+O15+O14</f>
        <v>-38233.599999999999</v>
      </c>
    </row>
    <row r="20" spans="1:18">
      <c r="A20" s="1099"/>
      <c r="B20" s="1105" t="s">
        <v>358</v>
      </c>
      <c r="C20" s="1106" t="s">
        <v>1336</v>
      </c>
      <c r="D20" s="1107"/>
      <c r="E20" s="1108"/>
      <c r="F20" s="1075"/>
      <c r="G20" s="1079"/>
      <c r="H20" s="1080"/>
      <c r="I20" s="1081"/>
      <c r="J20" s="1082"/>
      <c r="K20" s="1079"/>
      <c r="L20" s="1083"/>
      <c r="M20" s="1079">
        <v>37200</v>
      </c>
      <c r="N20" s="1084" t="s">
        <v>1337</v>
      </c>
      <c r="O20" s="1085"/>
      <c r="P20" s="1086"/>
      <c r="Q20" s="1069">
        <f t="shared" si="0"/>
        <v>37200</v>
      </c>
      <c r="R20" s="997"/>
    </row>
    <row r="21" spans="1:18" ht="38.25">
      <c r="A21" s="1099"/>
      <c r="B21" s="1105" t="s">
        <v>851</v>
      </c>
      <c r="C21" s="1106"/>
      <c r="D21" s="1107"/>
      <c r="E21" s="1108"/>
      <c r="F21" s="1075"/>
      <c r="G21" s="1079"/>
      <c r="H21" s="1080"/>
      <c r="I21" s="1081"/>
      <c r="J21" s="1082"/>
      <c r="K21" s="1079"/>
      <c r="L21" s="1083"/>
      <c r="M21" s="1079">
        <v>126.48</v>
      </c>
      <c r="N21" s="1080" t="s">
        <v>1338</v>
      </c>
      <c r="O21" s="1085">
        <v>-126.48</v>
      </c>
      <c r="P21" s="1085"/>
      <c r="Q21" s="1069">
        <f t="shared" si="0"/>
        <v>0</v>
      </c>
      <c r="R21" s="997">
        <f>SUM(R19+O21)</f>
        <v>-38360.080000000002</v>
      </c>
    </row>
    <row r="22" spans="1:18">
      <c r="A22" s="1110"/>
      <c r="B22" s="1076" t="s">
        <v>393</v>
      </c>
      <c r="C22" s="1077" t="s">
        <v>988</v>
      </c>
      <c r="D22" s="1093">
        <v>15000</v>
      </c>
      <c r="E22" s="1078" t="s">
        <v>825</v>
      </c>
      <c r="F22" s="1075"/>
      <c r="G22" s="1079"/>
      <c r="H22" s="1080"/>
      <c r="I22" s="1081"/>
      <c r="J22" s="1082"/>
      <c r="K22" s="1079"/>
      <c r="L22" s="1083"/>
      <c r="M22" s="1079"/>
      <c r="N22" s="1084"/>
      <c r="O22" s="1085">
        <v>2000</v>
      </c>
      <c r="P22" s="1086"/>
      <c r="Q22" s="1069">
        <f t="shared" si="0"/>
        <v>17000</v>
      </c>
    </row>
    <row r="23" spans="1:18" ht="63.75">
      <c r="A23" s="1110"/>
      <c r="B23" s="1076" t="s">
        <v>397</v>
      </c>
      <c r="C23" s="1077" t="s">
        <v>154</v>
      </c>
      <c r="D23" s="1093"/>
      <c r="E23" s="1078"/>
      <c r="F23" s="1075"/>
      <c r="G23" s="1079"/>
      <c r="H23" s="1080"/>
      <c r="I23" s="1081"/>
      <c r="J23" s="1082"/>
      <c r="K23" s="1079">
        <v>2000</v>
      </c>
      <c r="L23" s="1083" t="s">
        <v>1234</v>
      </c>
      <c r="M23" s="1079"/>
      <c r="N23" s="1084"/>
      <c r="O23" s="1085"/>
      <c r="P23" s="1086"/>
      <c r="Q23" s="1069">
        <f t="shared" si="0"/>
        <v>2000</v>
      </c>
    </row>
    <row r="24" spans="1:18" ht="25.5">
      <c r="A24" s="1110"/>
      <c r="B24" s="1076" t="s">
        <v>989</v>
      </c>
      <c r="C24" s="1077" t="s">
        <v>990</v>
      </c>
      <c r="D24" s="1074">
        <v>0</v>
      </c>
      <c r="E24" s="1078" t="s">
        <v>825</v>
      </c>
      <c r="F24" s="1075"/>
      <c r="G24" s="1079"/>
      <c r="H24" s="1080"/>
      <c r="I24" s="1081"/>
      <c r="J24" s="1082"/>
      <c r="K24" s="1079"/>
      <c r="L24" s="1083"/>
      <c r="M24" s="1079"/>
      <c r="N24" s="1084"/>
      <c r="O24" s="1085"/>
      <c r="P24" s="1086"/>
      <c r="Q24" s="1069">
        <f t="shared" si="0"/>
        <v>0</v>
      </c>
    </row>
    <row r="25" spans="1:18" ht="63.75">
      <c r="A25" s="1110"/>
      <c r="B25" s="1076" t="s">
        <v>402</v>
      </c>
      <c r="C25" s="1077" t="s">
        <v>1229</v>
      </c>
      <c r="D25" s="1074"/>
      <c r="E25" s="1078"/>
      <c r="F25" s="1075"/>
      <c r="G25" s="1079"/>
      <c r="H25" s="1080"/>
      <c r="I25" s="1081"/>
      <c r="J25" s="1082"/>
      <c r="K25" s="1079">
        <v>1500</v>
      </c>
      <c r="L25" s="1083" t="s">
        <v>1236</v>
      </c>
      <c r="M25" s="1079"/>
      <c r="N25" s="1084"/>
      <c r="O25" s="1085">
        <v>-1500</v>
      </c>
      <c r="P25" s="1086"/>
      <c r="Q25" s="1069">
        <f t="shared" si="0"/>
        <v>0</v>
      </c>
    </row>
    <row r="26" spans="1:18">
      <c r="A26" s="1110"/>
      <c r="B26" s="1087" t="s">
        <v>697</v>
      </c>
      <c r="C26" s="1088" t="s">
        <v>1171</v>
      </c>
      <c r="D26" s="1111">
        <v>0</v>
      </c>
      <c r="E26" s="1078" t="s">
        <v>825</v>
      </c>
      <c r="F26" s="1075"/>
      <c r="G26" s="1079">
        <v>1000</v>
      </c>
      <c r="H26" s="1080"/>
      <c r="I26" s="1081"/>
      <c r="J26" s="1082"/>
      <c r="K26" s="1079"/>
      <c r="L26" s="1083"/>
      <c r="M26" s="1079"/>
      <c r="N26" s="1084"/>
      <c r="O26" s="1085"/>
      <c r="P26" s="1086"/>
      <c r="Q26" s="1069">
        <f t="shared" si="0"/>
        <v>1000</v>
      </c>
    </row>
    <row r="27" spans="1:18" ht="63.75">
      <c r="A27" s="1110"/>
      <c r="B27" s="1087" t="s">
        <v>1223</v>
      </c>
      <c r="C27" s="1088" t="s">
        <v>1224</v>
      </c>
      <c r="D27" s="1111"/>
      <c r="E27" s="1078" t="s">
        <v>825</v>
      </c>
      <c r="F27" s="1075"/>
      <c r="G27" s="1079"/>
      <c r="H27" s="1080"/>
      <c r="I27" s="1081"/>
      <c r="J27" s="1082"/>
      <c r="K27" s="1079">
        <v>1000</v>
      </c>
      <c r="L27" s="1083" t="s">
        <v>1235</v>
      </c>
      <c r="M27" s="1079"/>
      <c r="N27" s="1084"/>
      <c r="O27" s="1085"/>
      <c r="P27" s="1086"/>
      <c r="Q27" s="1069">
        <f t="shared" si="0"/>
        <v>1000</v>
      </c>
    </row>
    <row r="28" spans="1:18" ht="25.5">
      <c r="A28" s="1110"/>
      <c r="B28" s="1076" t="s">
        <v>413</v>
      </c>
      <c r="C28" s="1077" t="s">
        <v>661</v>
      </c>
      <c r="D28" s="1093">
        <v>18000</v>
      </c>
      <c r="E28" s="1078" t="s">
        <v>825</v>
      </c>
      <c r="F28" s="1075" t="s">
        <v>991</v>
      </c>
      <c r="G28" s="1079"/>
      <c r="H28" s="1080"/>
      <c r="I28" s="1081"/>
      <c r="J28" s="1082"/>
      <c r="K28" s="1079"/>
      <c r="L28" s="1083"/>
      <c r="M28" s="1079">
        <v>10000</v>
      </c>
      <c r="N28" s="1084"/>
      <c r="O28" s="1085">
        <v>-14000</v>
      </c>
      <c r="P28" s="1086"/>
      <c r="Q28" s="1069">
        <f t="shared" si="0"/>
        <v>14000</v>
      </c>
    </row>
    <row r="29" spans="1:18" ht="25.5">
      <c r="A29" s="1110"/>
      <c r="B29" s="1076" t="s">
        <v>992</v>
      </c>
      <c r="C29" s="1077" t="s">
        <v>668</v>
      </c>
      <c r="D29" s="1093">
        <v>5900</v>
      </c>
      <c r="E29" s="1078" t="s">
        <v>825</v>
      </c>
      <c r="F29" s="1075" t="s">
        <v>991</v>
      </c>
      <c r="G29" s="1079"/>
      <c r="H29" s="1080"/>
      <c r="I29" s="1081"/>
      <c r="J29" s="1082"/>
      <c r="K29" s="1079"/>
      <c r="L29" s="1083"/>
      <c r="M29" s="1079">
        <v>10000</v>
      </c>
      <c r="N29" s="1084"/>
      <c r="O29" s="1085">
        <v>-2900</v>
      </c>
      <c r="P29" s="1086"/>
      <c r="Q29" s="1069">
        <f t="shared" si="0"/>
        <v>13000</v>
      </c>
    </row>
    <row r="30" spans="1:18" ht="38.25">
      <c r="A30" s="1110"/>
      <c r="B30" s="1076" t="s">
        <v>417</v>
      </c>
      <c r="C30" s="1077" t="s">
        <v>993</v>
      </c>
      <c r="D30" s="1093">
        <v>8600</v>
      </c>
      <c r="E30" s="1078" t="s">
        <v>825</v>
      </c>
      <c r="F30" s="1075" t="s">
        <v>991</v>
      </c>
      <c r="G30" s="1079"/>
      <c r="H30" s="1080"/>
      <c r="I30" s="1081"/>
      <c r="J30" s="1082"/>
      <c r="K30" s="1079"/>
      <c r="L30" s="1083"/>
      <c r="M30" s="1079">
        <v>2000</v>
      </c>
      <c r="N30" s="1084"/>
      <c r="O30" s="1085">
        <v>-6000</v>
      </c>
      <c r="P30" s="1086"/>
      <c r="Q30" s="1069">
        <f t="shared" si="0"/>
        <v>4600</v>
      </c>
    </row>
    <row r="31" spans="1:18" ht="51">
      <c r="A31" s="1110"/>
      <c r="B31" s="1076" t="s">
        <v>419</v>
      </c>
      <c r="C31" s="1077" t="s">
        <v>665</v>
      </c>
      <c r="D31" s="1093">
        <v>1500</v>
      </c>
      <c r="E31" s="1078" t="s">
        <v>825</v>
      </c>
      <c r="F31" s="1075" t="s">
        <v>991</v>
      </c>
      <c r="G31" s="1079"/>
      <c r="H31" s="1080"/>
      <c r="I31" s="1081"/>
      <c r="J31" s="1082"/>
      <c r="K31" s="1079"/>
      <c r="L31" s="1083"/>
      <c r="M31" s="1079"/>
      <c r="N31" s="1080"/>
      <c r="O31" s="1097"/>
      <c r="P31" s="1098"/>
      <c r="Q31" s="1069">
        <f t="shared" si="0"/>
        <v>1500</v>
      </c>
    </row>
    <row r="32" spans="1:18" ht="223.5" customHeight="1">
      <c r="A32" s="1110"/>
      <c r="B32" s="1076" t="s">
        <v>420</v>
      </c>
      <c r="C32" s="1077" t="s">
        <v>994</v>
      </c>
      <c r="D32" s="1093">
        <v>1000</v>
      </c>
      <c r="E32" s="1078" t="s">
        <v>825</v>
      </c>
      <c r="F32" s="1075" t="s">
        <v>991</v>
      </c>
      <c r="G32" s="1079"/>
      <c r="H32" s="1080"/>
      <c r="I32" s="1081"/>
      <c r="J32" s="1082"/>
      <c r="K32" s="1079"/>
      <c r="L32" s="1083"/>
      <c r="M32" s="1079"/>
      <c r="N32" s="1080" t="s">
        <v>1302</v>
      </c>
      <c r="O32" s="1097">
        <v>1000</v>
      </c>
      <c r="P32" s="1098"/>
      <c r="Q32" s="1069">
        <f t="shared" si="0"/>
        <v>2000</v>
      </c>
    </row>
    <row r="33" spans="1:18" ht="207.75" customHeight="1">
      <c r="A33" s="1110"/>
      <c r="B33" s="1076" t="s">
        <v>669</v>
      </c>
      <c r="C33" s="1077" t="s">
        <v>670</v>
      </c>
      <c r="D33" s="1093">
        <v>1000</v>
      </c>
      <c r="E33" s="1078" t="s">
        <v>825</v>
      </c>
      <c r="F33" s="1075" t="s">
        <v>991</v>
      </c>
      <c r="G33" s="1079"/>
      <c r="H33" s="1080"/>
      <c r="I33" s="1081"/>
      <c r="J33" s="1082"/>
      <c r="K33" s="1079"/>
      <c r="L33" s="1083"/>
      <c r="M33" s="1079"/>
      <c r="N33" s="1080" t="s">
        <v>1301</v>
      </c>
      <c r="O33" s="1097">
        <v>1000</v>
      </c>
      <c r="P33" s="1098"/>
      <c r="Q33" s="1069">
        <f t="shared" si="0"/>
        <v>2000</v>
      </c>
    </row>
    <row r="34" spans="1:18" ht="51">
      <c r="A34" s="1110"/>
      <c r="B34" s="1076" t="s">
        <v>421</v>
      </c>
      <c r="C34" s="1077" t="s">
        <v>666</v>
      </c>
      <c r="D34" s="1093">
        <v>3000</v>
      </c>
      <c r="E34" s="1078" t="s">
        <v>825</v>
      </c>
      <c r="F34" s="1075" t="s">
        <v>991</v>
      </c>
      <c r="G34" s="1079"/>
      <c r="H34" s="1080"/>
      <c r="I34" s="1081"/>
      <c r="J34" s="1082"/>
      <c r="K34" s="1079"/>
      <c r="L34" s="1083"/>
      <c r="M34" s="1079"/>
      <c r="N34" s="1084"/>
      <c r="O34" s="1085">
        <v>-2000</v>
      </c>
      <c r="P34" s="1086"/>
      <c r="Q34" s="1069">
        <f t="shared" si="0"/>
        <v>1000</v>
      </c>
    </row>
    <row r="35" spans="1:18" ht="51">
      <c r="A35" s="1110"/>
      <c r="B35" s="1076" t="s">
        <v>422</v>
      </c>
      <c r="C35" s="1077" t="s">
        <v>995</v>
      </c>
      <c r="D35" s="1093">
        <v>500</v>
      </c>
      <c r="E35" s="1078" t="s">
        <v>825</v>
      </c>
      <c r="F35" s="1075" t="s">
        <v>991</v>
      </c>
      <c r="G35" s="1079"/>
      <c r="H35" s="1080"/>
      <c r="I35" s="1081"/>
      <c r="J35" s="1082"/>
      <c r="K35" s="1079"/>
      <c r="L35" s="1083"/>
      <c r="M35" s="1079"/>
      <c r="N35" s="1084"/>
      <c r="O35" s="1085"/>
      <c r="P35" s="1086"/>
      <c r="Q35" s="1069">
        <f t="shared" si="0"/>
        <v>500</v>
      </c>
    </row>
    <row r="36" spans="1:18" ht="39" thickBot="1">
      <c r="A36" s="1110"/>
      <c r="B36" s="1076" t="s">
        <v>671</v>
      </c>
      <c r="C36" s="1077" t="s">
        <v>672</v>
      </c>
      <c r="D36" s="1112">
        <v>500</v>
      </c>
      <c r="E36" s="1078" t="s">
        <v>825</v>
      </c>
      <c r="F36" s="1075" t="s">
        <v>991</v>
      </c>
      <c r="G36" s="1079"/>
      <c r="H36" s="1080"/>
      <c r="I36" s="1081"/>
      <c r="J36" s="1082"/>
      <c r="K36" s="1079"/>
      <c r="L36" s="1083"/>
      <c r="M36" s="1079">
        <v>1200</v>
      </c>
      <c r="N36" s="1084"/>
      <c r="O36" s="1085">
        <v>-700</v>
      </c>
      <c r="P36" s="1086"/>
      <c r="Q36" s="1069">
        <f t="shared" ref="Q36:Q67" si="1">D36+G36+I36+K36+M36+O36</f>
        <v>1000</v>
      </c>
    </row>
    <row r="37" spans="1:18" ht="13.5" thickTop="1">
      <c r="A37" s="1110"/>
      <c r="B37" s="1076" t="s">
        <v>905</v>
      </c>
      <c r="C37" s="1077" t="s">
        <v>996</v>
      </c>
      <c r="D37" s="1016">
        <f>D28+D29+D30+D31+D32+D33+D34+D35+D36</f>
        <v>40000</v>
      </c>
      <c r="E37" s="1113" t="s">
        <v>825</v>
      </c>
      <c r="F37" s="1075"/>
      <c r="G37" s="1079"/>
      <c r="H37" s="1080"/>
      <c r="I37" s="1081"/>
      <c r="J37" s="1082"/>
      <c r="K37" s="1079"/>
      <c r="L37" s="1083"/>
      <c r="M37" s="1079"/>
      <c r="N37" s="1084"/>
      <c r="O37" s="1085"/>
      <c r="P37" s="1086"/>
      <c r="Q37" s="1069">
        <f t="shared" si="1"/>
        <v>40000</v>
      </c>
    </row>
    <row r="38" spans="1:18" ht="63.75">
      <c r="A38" s="1110"/>
      <c r="B38" s="1076" t="s">
        <v>425</v>
      </c>
      <c r="C38" s="1077" t="s">
        <v>176</v>
      </c>
      <c r="D38" s="1016"/>
      <c r="E38" s="1113"/>
      <c r="F38" s="1075"/>
      <c r="G38" s="1079"/>
      <c r="H38" s="1080"/>
      <c r="I38" s="1081"/>
      <c r="J38" s="1082"/>
      <c r="K38" s="1079">
        <v>6000</v>
      </c>
      <c r="L38" s="1083" t="s">
        <v>1237</v>
      </c>
      <c r="M38" s="1079">
        <v>18000</v>
      </c>
      <c r="N38" s="1080" t="s">
        <v>1288</v>
      </c>
      <c r="O38" s="1097">
        <v>-15000</v>
      </c>
      <c r="P38" s="1098"/>
      <c r="Q38" s="1069">
        <f t="shared" si="1"/>
        <v>9000</v>
      </c>
    </row>
    <row r="39" spans="1:18" ht="25.5">
      <c r="A39" s="1110"/>
      <c r="B39" s="1076" t="s">
        <v>997</v>
      </c>
      <c r="C39" s="1077" t="s">
        <v>998</v>
      </c>
      <c r="D39" s="1074">
        <v>14400</v>
      </c>
      <c r="E39" s="1113" t="s">
        <v>825</v>
      </c>
      <c r="F39" s="1075" t="s">
        <v>999</v>
      </c>
      <c r="G39" s="1079"/>
      <c r="H39" s="1080"/>
      <c r="I39" s="1081"/>
      <c r="J39" s="1082"/>
      <c r="K39" s="1079"/>
      <c r="L39" s="1083"/>
      <c r="M39" s="1079"/>
      <c r="N39" s="1084"/>
      <c r="O39" s="1085">
        <v>-14400</v>
      </c>
      <c r="P39" s="1086"/>
      <c r="Q39" s="1069">
        <f t="shared" si="1"/>
        <v>0</v>
      </c>
    </row>
    <row r="40" spans="1:18">
      <c r="A40" s="1110"/>
      <c r="B40" s="1100" t="s">
        <v>427</v>
      </c>
      <c r="C40" s="1101" t="s">
        <v>895</v>
      </c>
      <c r="D40" s="1093">
        <v>17360</v>
      </c>
      <c r="E40" s="1102" t="s">
        <v>985</v>
      </c>
      <c r="F40" s="1103" t="s">
        <v>1000</v>
      </c>
      <c r="G40" s="1079"/>
      <c r="H40" s="1080"/>
      <c r="I40" s="1081"/>
      <c r="J40" s="1082"/>
      <c r="K40" s="1079"/>
      <c r="L40" s="1083"/>
      <c r="M40" s="1079"/>
      <c r="N40" s="1084"/>
      <c r="O40" s="1085"/>
      <c r="P40" s="1086"/>
      <c r="Q40" s="1069">
        <f t="shared" si="1"/>
        <v>17360</v>
      </c>
    </row>
    <row r="41" spans="1:18">
      <c r="A41" s="1090"/>
      <c r="B41" s="1076" t="s">
        <v>430</v>
      </c>
      <c r="C41" s="1077" t="s">
        <v>906</v>
      </c>
      <c r="D41" s="1093">
        <v>100000</v>
      </c>
      <c r="E41" s="1078" t="s">
        <v>825</v>
      </c>
      <c r="F41" s="1075"/>
      <c r="G41" s="1079"/>
      <c r="H41" s="1080"/>
      <c r="I41" s="1081"/>
      <c r="J41" s="1082"/>
      <c r="K41" s="1079"/>
      <c r="L41" s="1083"/>
      <c r="M41" s="1079"/>
      <c r="N41" s="1084"/>
      <c r="O41" s="1216">
        <v>-15000</v>
      </c>
      <c r="P41" s="1086"/>
      <c r="Q41" s="1069">
        <f t="shared" si="1"/>
        <v>85000</v>
      </c>
    </row>
    <row r="42" spans="1:18" ht="89.25">
      <c r="A42" s="1090"/>
      <c r="B42" s="1076" t="s">
        <v>434</v>
      </c>
      <c r="C42" s="1077" t="s">
        <v>119</v>
      </c>
      <c r="D42" s="1093">
        <v>733323.05</v>
      </c>
      <c r="E42" s="1078" t="s">
        <v>825</v>
      </c>
      <c r="F42" s="1075"/>
      <c r="G42" s="1079">
        <v>37161.85</v>
      </c>
      <c r="H42" s="1080"/>
      <c r="I42" s="1081"/>
      <c r="J42" s="1082"/>
      <c r="K42" s="1079">
        <v>108998.21</v>
      </c>
      <c r="L42" s="1083" t="s">
        <v>1244</v>
      </c>
      <c r="M42" s="1079"/>
      <c r="N42" s="1084"/>
      <c r="O42" s="1216">
        <v>390000</v>
      </c>
      <c r="P42" s="1086"/>
      <c r="Q42" s="1069">
        <f t="shared" si="1"/>
        <v>1269483.1099999999</v>
      </c>
    </row>
    <row r="43" spans="1:18">
      <c r="A43" s="1090"/>
      <c r="B43" s="1076" t="s">
        <v>437</v>
      </c>
      <c r="C43" s="1077" t="s">
        <v>907</v>
      </c>
      <c r="D43" s="1093">
        <v>628233.6</v>
      </c>
      <c r="E43" s="1078" t="s">
        <v>825</v>
      </c>
      <c r="F43" s="1075"/>
      <c r="G43" s="1079">
        <v>10000</v>
      </c>
      <c r="H43" s="1114" t="s">
        <v>1172</v>
      </c>
      <c r="I43" s="1081"/>
      <c r="J43" s="1082"/>
      <c r="K43" s="1079"/>
      <c r="L43" s="1083"/>
      <c r="M43" s="1079"/>
      <c r="N43" s="1084"/>
      <c r="O43" s="1085"/>
      <c r="P43" s="1086"/>
      <c r="Q43" s="1069">
        <f t="shared" si="1"/>
        <v>638233.59999999998</v>
      </c>
    </row>
    <row r="44" spans="1:18" ht="38.25">
      <c r="A44" s="1090"/>
      <c r="B44" s="1100" t="s">
        <v>438</v>
      </c>
      <c r="C44" s="1101" t="s">
        <v>893</v>
      </c>
      <c r="D44" s="1093">
        <v>4546.67</v>
      </c>
      <c r="E44" s="1102" t="s">
        <v>985</v>
      </c>
      <c r="F44" s="1103" t="s">
        <v>1001</v>
      </c>
      <c r="G44" s="1079"/>
      <c r="H44" s="1080"/>
      <c r="I44" s="1081"/>
      <c r="J44" s="1082"/>
      <c r="K44" s="1079"/>
      <c r="L44" s="1083"/>
      <c r="M44" s="1079"/>
      <c r="N44" s="1084"/>
      <c r="O44" s="1085">
        <v>2000</v>
      </c>
      <c r="P44" s="1086"/>
      <c r="Q44" s="1069">
        <f t="shared" si="1"/>
        <v>6546.67</v>
      </c>
    </row>
    <row r="45" spans="1:18" ht="25.5">
      <c r="A45" s="1090"/>
      <c r="B45" s="1115" t="s">
        <v>438</v>
      </c>
      <c r="C45" s="1116" t="s">
        <v>894</v>
      </c>
      <c r="D45" s="1093">
        <v>7000</v>
      </c>
      <c r="E45" s="1102" t="s">
        <v>985</v>
      </c>
      <c r="F45" s="1075"/>
      <c r="G45" s="1079"/>
      <c r="H45" s="1080"/>
      <c r="I45" s="1081"/>
      <c r="J45" s="1082"/>
      <c r="K45" s="1079"/>
      <c r="L45" s="1083"/>
      <c r="M45" s="1079"/>
      <c r="N45" s="1084"/>
      <c r="O45" s="1085">
        <v>-2000</v>
      </c>
      <c r="P45" s="1086"/>
      <c r="Q45" s="1069">
        <f t="shared" si="1"/>
        <v>5000</v>
      </c>
      <c r="R45" s="997"/>
    </row>
    <row r="46" spans="1:18" ht="51">
      <c r="A46" s="1110"/>
      <c r="B46" s="1117" t="s">
        <v>438</v>
      </c>
      <c r="C46" s="1118" t="s">
        <v>1220</v>
      </c>
      <c r="D46" s="1093"/>
      <c r="E46" s="1094" t="s">
        <v>897</v>
      </c>
      <c r="F46" s="1075"/>
      <c r="G46" s="1079"/>
      <c r="H46" s="1080"/>
      <c r="I46" s="1081"/>
      <c r="J46" s="1082"/>
      <c r="K46" s="1079">
        <v>6000</v>
      </c>
      <c r="L46" s="1083" t="s">
        <v>1235</v>
      </c>
      <c r="M46" s="1079"/>
      <c r="N46" s="1084"/>
      <c r="O46" s="1085">
        <v>-2000</v>
      </c>
      <c r="P46" s="1086"/>
      <c r="Q46" s="1069">
        <f t="shared" si="1"/>
        <v>4000</v>
      </c>
      <c r="R46" s="1050">
        <f>O44+O45+O46</f>
        <v>-2000</v>
      </c>
    </row>
    <row r="47" spans="1:18" ht="153">
      <c r="A47" s="1110"/>
      <c r="B47" s="1119" t="s">
        <v>440</v>
      </c>
      <c r="C47" s="1120" t="s">
        <v>1002</v>
      </c>
      <c r="D47" s="1121">
        <v>3000</v>
      </c>
      <c r="E47" s="1122" t="s">
        <v>902</v>
      </c>
      <c r="F47" s="1123" t="s">
        <v>1003</v>
      </c>
      <c r="G47" s="1079"/>
      <c r="H47" s="1080"/>
      <c r="I47" s="1081"/>
      <c r="J47" s="1082"/>
      <c r="K47" s="1079"/>
      <c r="L47" s="1083"/>
      <c r="M47" s="1079">
        <v>1000</v>
      </c>
      <c r="N47" s="1084" t="s">
        <v>1289</v>
      </c>
      <c r="O47" s="1085">
        <v>2000</v>
      </c>
      <c r="P47" s="1086"/>
      <c r="Q47" s="1069">
        <f t="shared" si="1"/>
        <v>6000</v>
      </c>
      <c r="R47" s="1051">
        <v>4000</v>
      </c>
    </row>
    <row r="48" spans="1:18" ht="114.75">
      <c r="A48" s="1110"/>
      <c r="B48" s="1119" t="s">
        <v>1004</v>
      </c>
      <c r="C48" s="1120" t="s">
        <v>194</v>
      </c>
      <c r="D48" s="1124">
        <v>12000</v>
      </c>
      <c r="E48" s="1125" t="s">
        <v>902</v>
      </c>
      <c r="F48" s="1126" t="s">
        <v>1173</v>
      </c>
      <c r="G48" s="1079"/>
      <c r="H48" s="1080"/>
      <c r="I48" s="1081"/>
      <c r="J48" s="1082"/>
      <c r="K48" s="1079"/>
      <c r="L48" s="1083"/>
      <c r="M48" s="1079"/>
      <c r="N48" s="1084"/>
      <c r="O48" s="1085">
        <v>-4000</v>
      </c>
      <c r="P48" s="1086"/>
      <c r="Q48" s="1069">
        <f t="shared" si="1"/>
        <v>8000</v>
      </c>
    </row>
    <row r="49" spans="1:18" ht="63.75">
      <c r="A49" s="1110"/>
      <c r="B49" s="1076" t="s">
        <v>443</v>
      </c>
      <c r="C49" s="1077" t="s">
        <v>1005</v>
      </c>
      <c r="D49" s="1074">
        <v>0</v>
      </c>
      <c r="E49" s="1113" t="s">
        <v>825</v>
      </c>
      <c r="F49" s="1075">
        <v>0</v>
      </c>
      <c r="G49" s="1127">
        <v>11000</v>
      </c>
      <c r="H49" s="1114" t="s">
        <v>1174</v>
      </c>
      <c r="I49" s="1081"/>
      <c r="J49" s="1082"/>
      <c r="K49" s="1079">
        <v>30000</v>
      </c>
      <c r="L49" s="1083" t="s">
        <v>1238</v>
      </c>
      <c r="M49" s="1079"/>
      <c r="N49" s="1128"/>
      <c r="O49" s="1085">
        <v>-21000</v>
      </c>
      <c r="P49" s="1086"/>
      <c r="Q49" s="1069">
        <f t="shared" si="1"/>
        <v>20000</v>
      </c>
    </row>
    <row r="50" spans="1:18" ht="51">
      <c r="A50" s="1110"/>
      <c r="B50" s="1119" t="s">
        <v>840</v>
      </c>
      <c r="C50" s="1120" t="s">
        <v>1006</v>
      </c>
      <c r="D50" s="1121">
        <v>8000</v>
      </c>
      <c r="E50" s="1122" t="s">
        <v>902</v>
      </c>
      <c r="F50" s="1123" t="s">
        <v>1007</v>
      </c>
      <c r="G50" s="1079"/>
      <c r="H50" s="1080"/>
      <c r="I50" s="1081"/>
      <c r="J50" s="1082"/>
      <c r="K50" s="1079">
        <v>2000</v>
      </c>
      <c r="L50" s="1083" t="s">
        <v>1235</v>
      </c>
      <c r="M50" s="1079"/>
      <c r="N50" s="1084"/>
      <c r="O50" s="1085">
        <v>-3000</v>
      </c>
      <c r="P50" s="1086"/>
      <c r="Q50" s="1069">
        <f t="shared" si="1"/>
        <v>7000</v>
      </c>
    </row>
    <row r="51" spans="1:18" ht="75">
      <c r="A51" s="1110"/>
      <c r="B51" s="1129" t="s">
        <v>367</v>
      </c>
      <c r="C51" s="1130" t="s">
        <v>1008</v>
      </c>
      <c r="D51" s="1131">
        <v>1000</v>
      </c>
      <c r="E51" s="1132" t="s">
        <v>897</v>
      </c>
      <c r="F51" s="1075"/>
      <c r="G51" s="1079"/>
      <c r="H51" s="1080"/>
      <c r="I51" s="1081"/>
      <c r="J51" s="1082"/>
      <c r="K51" s="1079"/>
      <c r="L51" s="1083"/>
      <c r="M51" s="1079"/>
      <c r="N51" s="1084"/>
      <c r="O51" s="1085"/>
      <c r="P51" s="1086"/>
      <c r="Q51" s="1069">
        <f t="shared" si="1"/>
        <v>1000</v>
      </c>
      <c r="R51" s="1051">
        <v>11000</v>
      </c>
    </row>
    <row r="52" spans="1:18" ht="25.5">
      <c r="A52" s="1110"/>
      <c r="B52" s="1133" t="s">
        <v>367</v>
      </c>
      <c r="C52" s="1134" t="s">
        <v>1009</v>
      </c>
      <c r="D52" s="1093">
        <v>0</v>
      </c>
      <c r="E52" s="1135" t="s">
        <v>902</v>
      </c>
      <c r="F52" s="1075"/>
      <c r="G52" s="1079"/>
      <c r="H52" s="1080"/>
      <c r="I52" s="1081"/>
      <c r="J52" s="1082"/>
      <c r="K52" s="1079"/>
      <c r="L52" s="1083"/>
      <c r="M52" s="1079"/>
      <c r="N52" s="1084"/>
      <c r="O52" s="1085"/>
      <c r="P52" s="1086"/>
      <c r="Q52" s="1069">
        <f t="shared" si="1"/>
        <v>0</v>
      </c>
    </row>
    <row r="53" spans="1:18" ht="191.25">
      <c r="A53" s="1110"/>
      <c r="B53" s="1100" t="s">
        <v>451</v>
      </c>
      <c r="C53" s="1101" t="s">
        <v>841</v>
      </c>
      <c r="D53" s="1093">
        <v>592299.28</v>
      </c>
      <c r="E53" s="1102" t="s">
        <v>985</v>
      </c>
      <c r="F53" s="1136" t="s">
        <v>1010</v>
      </c>
      <c r="G53" s="1079"/>
      <c r="H53" s="1080"/>
      <c r="I53" s="1081"/>
      <c r="J53" s="1082"/>
      <c r="K53" s="1079">
        <v>30000</v>
      </c>
      <c r="L53" s="1083" t="s">
        <v>1212</v>
      </c>
      <c r="M53" s="1079"/>
      <c r="N53" s="1084"/>
      <c r="O53" s="1085"/>
      <c r="P53" s="1086"/>
      <c r="Q53" s="1069">
        <f t="shared" si="1"/>
        <v>622299.28</v>
      </c>
    </row>
    <row r="54" spans="1:18" ht="25.5">
      <c r="A54" s="1090"/>
      <c r="B54" s="1076" t="s">
        <v>452</v>
      </c>
      <c r="C54" s="1077" t="s">
        <v>1011</v>
      </c>
      <c r="D54" s="1074">
        <v>25000</v>
      </c>
      <c r="E54" s="1113" t="s">
        <v>825</v>
      </c>
      <c r="F54" s="1075"/>
      <c r="G54" s="1079"/>
      <c r="H54" s="1080"/>
      <c r="I54" s="1081"/>
      <c r="J54" s="1082"/>
      <c r="K54" s="1079"/>
      <c r="L54" s="1083"/>
      <c r="M54" s="1079"/>
      <c r="N54" s="1084"/>
      <c r="O54" s="1085">
        <v>-25000</v>
      </c>
      <c r="P54" s="1086"/>
      <c r="Q54" s="1069">
        <f t="shared" si="1"/>
        <v>0</v>
      </c>
    </row>
    <row r="55" spans="1:18" ht="63.75">
      <c r="A55" s="1090"/>
      <c r="B55" s="1076" t="s">
        <v>453</v>
      </c>
      <c r="C55" s="1077" t="s">
        <v>826</v>
      </c>
      <c r="D55" s="1074">
        <v>2000</v>
      </c>
      <c r="E55" s="1078" t="s">
        <v>825</v>
      </c>
      <c r="F55" s="1075"/>
      <c r="G55" s="1079"/>
      <c r="H55" s="1080"/>
      <c r="I55" s="1081"/>
      <c r="J55" s="1082"/>
      <c r="K55" s="1079">
        <v>1500</v>
      </c>
      <c r="L55" s="1083" t="s">
        <v>1233</v>
      </c>
      <c r="M55" s="1079"/>
      <c r="N55" s="1084"/>
      <c r="O55" s="1085"/>
      <c r="P55" s="1086"/>
      <c r="Q55" s="1069">
        <f t="shared" si="1"/>
        <v>3500</v>
      </c>
    </row>
    <row r="56" spans="1:18" ht="76.5">
      <c r="A56" s="1090"/>
      <c r="B56" s="1076" t="s">
        <v>454</v>
      </c>
      <c r="C56" s="1077" t="s">
        <v>827</v>
      </c>
      <c r="D56" s="1074">
        <v>2000</v>
      </c>
      <c r="E56" s="1078" t="s">
        <v>825</v>
      </c>
      <c r="F56" s="1075"/>
      <c r="G56" s="1079"/>
      <c r="H56" s="1080"/>
      <c r="I56" s="1081"/>
      <c r="J56" s="1082"/>
      <c r="K56" s="1079">
        <v>1500</v>
      </c>
      <c r="L56" s="1083" t="s">
        <v>1231</v>
      </c>
      <c r="M56" s="1079"/>
      <c r="N56" s="1084"/>
      <c r="O56" s="1085">
        <v>-1800</v>
      </c>
      <c r="P56" s="1086"/>
      <c r="Q56" s="1069">
        <f t="shared" si="1"/>
        <v>1700</v>
      </c>
    </row>
    <row r="57" spans="1:18" ht="140.25">
      <c r="A57" s="1090"/>
      <c r="B57" s="1100" t="s">
        <v>363</v>
      </c>
      <c r="C57" s="1101" t="s">
        <v>896</v>
      </c>
      <c r="D57" s="1137">
        <v>4100</v>
      </c>
      <c r="E57" s="1102" t="s">
        <v>985</v>
      </c>
      <c r="F57" s="1075" t="s">
        <v>1012</v>
      </c>
      <c r="G57" s="1079"/>
      <c r="H57" s="1080"/>
      <c r="I57" s="1081"/>
      <c r="J57" s="1082"/>
      <c r="K57" s="1079">
        <v>700</v>
      </c>
      <c r="L57" s="1083" t="s">
        <v>1212</v>
      </c>
      <c r="M57" s="1079"/>
      <c r="N57" s="1084"/>
      <c r="O57" s="1085">
        <v>1700</v>
      </c>
      <c r="P57" s="1086"/>
      <c r="Q57" s="1069">
        <f t="shared" si="1"/>
        <v>6500</v>
      </c>
    </row>
    <row r="58" spans="1:18" ht="39">
      <c r="A58" s="1138"/>
      <c r="B58" s="1139" t="s">
        <v>1013</v>
      </c>
      <c r="C58" s="1106" t="s">
        <v>1014</v>
      </c>
      <c r="D58" s="1140">
        <v>66000</v>
      </c>
      <c r="E58" s="1141" t="s">
        <v>899</v>
      </c>
      <c r="F58" s="1075"/>
      <c r="G58" s="1079"/>
      <c r="H58" s="1080"/>
      <c r="I58" s="1081"/>
      <c r="J58" s="1082"/>
      <c r="K58" s="1079"/>
      <c r="L58" s="1083"/>
      <c r="M58" s="1079"/>
      <c r="N58" s="1084"/>
      <c r="O58" s="1085">
        <v>-66000</v>
      </c>
      <c r="P58" s="1086"/>
      <c r="Q58" s="1069">
        <f t="shared" si="1"/>
        <v>0</v>
      </c>
    </row>
    <row r="59" spans="1:18" ht="26.25">
      <c r="A59" s="1138"/>
      <c r="B59" s="1139" t="s">
        <v>363</v>
      </c>
      <c r="C59" s="1106" t="s">
        <v>1332</v>
      </c>
      <c r="D59" s="1140"/>
      <c r="E59" s="1141"/>
      <c r="F59" s="1075"/>
      <c r="G59" s="1079"/>
      <c r="H59" s="1080"/>
      <c r="I59" s="1081"/>
      <c r="J59" s="1082"/>
      <c r="K59" s="1079"/>
      <c r="L59" s="1083"/>
      <c r="M59" s="1079"/>
      <c r="N59" s="1084"/>
      <c r="O59" s="1085">
        <v>20000</v>
      </c>
      <c r="P59" s="1086" t="s">
        <v>1333</v>
      </c>
      <c r="Q59" s="1069">
        <f t="shared" si="1"/>
        <v>20000</v>
      </c>
    </row>
    <row r="60" spans="1:18" ht="26.25">
      <c r="A60" s="1090"/>
      <c r="B60" s="1139" t="s">
        <v>363</v>
      </c>
      <c r="C60" s="1106" t="s">
        <v>898</v>
      </c>
      <c r="D60" s="1140">
        <v>27243.45</v>
      </c>
      <c r="E60" s="1141" t="s">
        <v>899</v>
      </c>
      <c r="F60" s="1075"/>
      <c r="G60" s="1079"/>
      <c r="H60" s="1080"/>
      <c r="I60" s="1081"/>
      <c r="J60" s="1082"/>
      <c r="K60" s="1079"/>
      <c r="L60" s="1083"/>
      <c r="M60" s="1079"/>
      <c r="N60" s="1084"/>
      <c r="O60" s="1085"/>
      <c r="P60" s="1086"/>
      <c r="Q60" s="1069">
        <f t="shared" si="1"/>
        <v>27243.45</v>
      </c>
    </row>
    <row r="61" spans="1:18" ht="39">
      <c r="A61" s="1110"/>
      <c r="B61" s="1139" t="s">
        <v>363</v>
      </c>
      <c r="C61" s="1106" t="s">
        <v>842</v>
      </c>
      <c r="D61" s="1140">
        <v>51944.4866666667</v>
      </c>
      <c r="E61" s="1141" t="s">
        <v>899</v>
      </c>
      <c r="F61" s="1075"/>
      <c r="G61" s="1079"/>
      <c r="H61" s="1080"/>
      <c r="I61" s="1081"/>
      <c r="J61" s="1082"/>
      <c r="K61" s="1079"/>
      <c r="L61" s="1083"/>
      <c r="M61" s="1079"/>
      <c r="N61" s="1084"/>
      <c r="O61" s="1085"/>
      <c r="P61" s="1086"/>
      <c r="Q61" s="1069">
        <f t="shared" si="1"/>
        <v>51944.4866666667</v>
      </c>
    </row>
    <row r="62" spans="1:18" ht="39">
      <c r="A62" s="1090"/>
      <c r="B62" s="1139" t="s">
        <v>363</v>
      </c>
      <c r="C62" s="1106" t="s">
        <v>843</v>
      </c>
      <c r="D62" s="1140">
        <v>2597.8000000000002</v>
      </c>
      <c r="E62" s="1141" t="s">
        <v>899</v>
      </c>
      <c r="F62" s="1075"/>
      <c r="G62" s="1079"/>
      <c r="H62" s="1080"/>
      <c r="I62" s="1081"/>
      <c r="J62" s="1082"/>
      <c r="K62" s="1079"/>
      <c r="L62" s="1083"/>
      <c r="M62" s="1079"/>
      <c r="N62" s="1084"/>
      <c r="O62" s="1085"/>
      <c r="P62" s="1086"/>
      <c r="Q62" s="1069">
        <f t="shared" si="1"/>
        <v>2597.8000000000002</v>
      </c>
    </row>
    <row r="63" spans="1:18" ht="39">
      <c r="A63" s="1090"/>
      <c r="B63" s="1139" t="s">
        <v>363</v>
      </c>
      <c r="C63" s="1106" t="s">
        <v>844</v>
      </c>
      <c r="D63" s="1140">
        <v>37267.58</v>
      </c>
      <c r="E63" s="1141" t="s">
        <v>899</v>
      </c>
      <c r="F63" s="1075"/>
      <c r="G63" s="1079"/>
      <c r="H63" s="1080"/>
      <c r="I63" s="1081"/>
      <c r="J63" s="1082"/>
      <c r="K63" s="1079"/>
      <c r="L63" s="1083"/>
      <c r="M63" s="1079"/>
      <c r="N63" s="1084"/>
      <c r="O63" s="1085"/>
      <c r="P63" s="1086"/>
      <c r="Q63" s="1069">
        <f t="shared" si="1"/>
        <v>37267.58</v>
      </c>
    </row>
    <row r="64" spans="1:18" ht="39">
      <c r="A64" s="1090"/>
      <c r="B64" s="1139" t="s">
        <v>363</v>
      </c>
      <c r="C64" s="1106" t="s">
        <v>845</v>
      </c>
      <c r="D64" s="1140">
        <v>37205.58</v>
      </c>
      <c r="E64" s="1141" t="s">
        <v>899</v>
      </c>
      <c r="F64" s="1075"/>
      <c r="G64" s="1079"/>
      <c r="H64" s="1080"/>
      <c r="I64" s="1081"/>
      <c r="J64" s="1082"/>
      <c r="K64" s="1079"/>
      <c r="L64" s="1083"/>
      <c r="M64" s="1079"/>
      <c r="N64" s="1084"/>
      <c r="O64" s="1085"/>
      <c r="P64" s="1086"/>
      <c r="Q64" s="1069">
        <f t="shared" si="1"/>
        <v>37205.58</v>
      </c>
    </row>
    <row r="65" spans="1:18" ht="26.25">
      <c r="A65" s="1090"/>
      <c r="B65" s="1139" t="s">
        <v>363</v>
      </c>
      <c r="C65" s="1106" t="s">
        <v>846</v>
      </c>
      <c r="D65" s="1140">
        <v>3698.3</v>
      </c>
      <c r="E65" s="1141" t="s">
        <v>899</v>
      </c>
      <c r="F65" s="1075"/>
      <c r="G65" s="1079"/>
      <c r="H65" s="1080"/>
      <c r="I65" s="1081"/>
      <c r="J65" s="1082"/>
      <c r="K65" s="1079"/>
      <c r="L65" s="1083"/>
      <c r="M65" s="1079"/>
      <c r="N65" s="1084"/>
      <c r="O65" s="1085"/>
      <c r="P65" s="1086"/>
      <c r="Q65" s="1069">
        <f t="shared" si="1"/>
        <v>3698.3</v>
      </c>
      <c r="R65" s="997">
        <f>O79+O77+O73+O66+O59+O58+O57</f>
        <v>-56300</v>
      </c>
    </row>
    <row r="66" spans="1:18" ht="15">
      <c r="A66" s="1090"/>
      <c r="B66" s="1142" t="s">
        <v>363</v>
      </c>
      <c r="C66" s="1106" t="s">
        <v>900</v>
      </c>
      <c r="D66" s="1140">
        <v>5500</v>
      </c>
      <c r="E66" s="1141" t="s">
        <v>899</v>
      </c>
      <c r="F66" s="1075"/>
      <c r="G66" s="1079"/>
      <c r="H66" s="1080"/>
      <c r="I66" s="1081"/>
      <c r="J66" s="1082"/>
      <c r="K66" s="1079"/>
      <c r="L66" s="1083"/>
      <c r="M66" s="1079"/>
      <c r="N66" s="1084"/>
      <c r="O66" s="1085">
        <v>-5500</v>
      </c>
      <c r="P66" s="1086"/>
      <c r="Q66" s="1069">
        <f t="shared" si="1"/>
        <v>0</v>
      </c>
    </row>
    <row r="67" spans="1:18" ht="26.25">
      <c r="A67" s="1090"/>
      <c r="B67" s="1139" t="s">
        <v>363</v>
      </c>
      <c r="C67" s="1106" t="s">
        <v>1015</v>
      </c>
      <c r="D67" s="1140">
        <v>27776</v>
      </c>
      <c r="E67" s="1141" t="s">
        <v>899</v>
      </c>
      <c r="F67" s="1075"/>
      <c r="G67" s="1079"/>
      <c r="H67" s="1080"/>
      <c r="I67" s="1081"/>
      <c r="J67" s="1082"/>
      <c r="K67" s="1079"/>
      <c r="L67" s="1083"/>
      <c r="M67" s="1079"/>
      <c r="N67" s="1084"/>
      <c r="O67" s="1085"/>
      <c r="P67" s="1086"/>
      <c r="Q67" s="1069">
        <f t="shared" si="1"/>
        <v>27776</v>
      </c>
      <c r="R67" s="997"/>
    </row>
    <row r="68" spans="1:18" ht="15">
      <c r="A68" s="1090"/>
      <c r="B68" s="1139" t="s">
        <v>363</v>
      </c>
      <c r="C68" s="1106" t="s">
        <v>848</v>
      </c>
      <c r="D68" s="1140">
        <v>3000</v>
      </c>
      <c r="E68" s="1141" t="s">
        <v>899</v>
      </c>
      <c r="F68" s="1075"/>
      <c r="G68" s="1079"/>
      <c r="H68" s="1080"/>
      <c r="I68" s="1081"/>
      <c r="J68" s="1082"/>
      <c r="K68" s="1079"/>
      <c r="L68" s="1083"/>
      <c r="M68" s="1079"/>
      <c r="N68" s="1084"/>
      <c r="O68" s="1085"/>
      <c r="P68" s="1086"/>
      <c r="Q68" s="1069">
        <f t="shared" ref="Q68:Q101" si="2">D68+G68+I68+K68+M68+O68</f>
        <v>3000</v>
      </c>
    </row>
    <row r="69" spans="1:18" ht="15">
      <c r="A69" s="1090"/>
      <c r="B69" s="1139" t="s">
        <v>363</v>
      </c>
      <c r="C69" s="1106" t="s">
        <v>849</v>
      </c>
      <c r="D69" s="1140">
        <v>4000</v>
      </c>
      <c r="E69" s="1141" t="s">
        <v>899</v>
      </c>
      <c r="F69" s="1075"/>
      <c r="G69" s="1079"/>
      <c r="H69" s="1080"/>
      <c r="I69" s="1081"/>
      <c r="J69" s="1082"/>
      <c r="K69" s="1079"/>
      <c r="L69" s="1083"/>
      <c r="M69" s="1079"/>
      <c r="N69" s="1084"/>
      <c r="O69" s="1085"/>
      <c r="P69" s="1086"/>
      <c r="Q69" s="1069">
        <f t="shared" si="2"/>
        <v>4000</v>
      </c>
    </row>
    <row r="70" spans="1:18" ht="26.25">
      <c r="A70" s="1090"/>
      <c r="B70" s="1139" t="s">
        <v>363</v>
      </c>
      <c r="C70" s="1106" t="s">
        <v>850</v>
      </c>
      <c r="D70" s="1140">
        <v>21700</v>
      </c>
      <c r="E70" s="1141" t="s">
        <v>899</v>
      </c>
      <c r="F70" s="1075"/>
      <c r="G70" s="1079"/>
      <c r="H70" s="1080"/>
      <c r="I70" s="1081"/>
      <c r="J70" s="1082"/>
      <c r="K70" s="1079"/>
      <c r="L70" s="1083"/>
      <c r="M70" s="1079"/>
      <c r="N70" s="1084"/>
      <c r="O70" s="1085"/>
      <c r="P70" s="1086"/>
      <c r="Q70" s="1069">
        <f t="shared" si="2"/>
        <v>21700</v>
      </c>
    </row>
    <row r="71" spans="1:18" ht="51.75">
      <c r="A71" s="1090"/>
      <c r="B71" s="1139" t="s">
        <v>363</v>
      </c>
      <c r="C71" s="1143" t="s">
        <v>1213</v>
      </c>
      <c r="D71" s="1140"/>
      <c r="E71" s="1141" t="s">
        <v>899</v>
      </c>
      <c r="F71" s="1075"/>
      <c r="G71" s="1079"/>
      <c r="H71" s="1080"/>
      <c r="I71" s="1081"/>
      <c r="J71" s="1082"/>
      <c r="K71" s="1079">
        <v>15000</v>
      </c>
      <c r="L71" s="1083" t="s">
        <v>1235</v>
      </c>
      <c r="M71" s="1079"/>
      <c r="N71" s="1084"/>
      <c r="O71" s="1085"/>
      <c r="P71" s="1086"/>
      <c r="Q71" s="1069">
        <f t="shared" si="2"/>
        <v>15000</v>
      </c>
    </row>
    <row r="72" spans="1:18" ht="60">
      <c r="A72" s="1090"/>
      <c r="B72" s="1139" t="s">
        <v>363</v>
      </c>
      <c r="C72" s="1143" t="s">
        <v>1214</v>
      </c>
      <c r="D72" s="1140"/>
      <c r="E72" s="1141" t="s">
        <v>899</v>
      </c>
      <c r="F72" s="1075"/>
      <c r="G72" s="1079"/>
      <c r="H72" s="1080"/>
      <c r="I72" s="1081"/>
      <c r="J72" s="1082"/>
      <c r="K72" s="1079">
        <v>5000</v>
      </c>
      <c r="L72" s="1083" t="s">
        <v>1235</v>
      </c>
      <c r="M72" s="1079"/>
      <c r="N72" s="1084"/>
      <c r="O72" s="1085"/>
      <c r="P72" s="1086"/>
      <c r="Q72" s="1069">
        <f t="shared" si="2"/>
        <v>5000</v>
      </c>
    </row>
    <row r="73" spans="1:18" ht="51.75">
      <c r="A73" s="1090"/>
      <c r="B73" s="1139" t="s">
        <v>363</v>
      </c>
      <c r="C73" s="1143" t="s">
        <v>1215</v>
      </c>
      <c r="D73" s="1140"/>
      <c r="E73" s="1141" t="s">
        <v>899</v>
      </c>
      <c r="F73" s="1075"/>
      <c r="G73" s="1079"/>
      <c r="H73" s="1080"/>
      <c r="I73" s="1081"/>
      <c r="J73" s="1082"/>
      <c r="K73" s="1079">
        <v>10000</v>
      </c>
      <c r="L73" s="1083" t="s">
        <v>1235</v>
      </c>
      <c r="M73" s="1079"/>
      <c r="N73" s="1084"/>
      <c r="O73" s="1085">
        <v>-10000</v>
      </c>
      <c r="P73" s="1086"/>
      <c r="Q73" s="1069">
        <f t="shared" si="2"/>
        <v>0</v>
      </c>
    </row>
    <row r="74" spans="1:18" ht="25.5">
      <c r="A74" s="1090"/>
      <c r="B74" s="1105" t="s">
        <v>363</v>
      </c>
      <c r="C74" s="1106" t="s">
        <v>1287</v>
      </c>
      <c r="D74" s="1107"/>
      <c r="E74" s="1108"/>
      <c r="F74" s="1075"/>
      <c r="G74" s="1079"/>
      <c r="H74" s="1080"/>
      <c r="I74" s="1081"/>
      <c r="J74" s="1082"/>
      <c r="K74" s="1079"/>
      <c r="L74" s="1083"/>
      <c r="M74" s="1079">
        <v>3000</v>
      </c>
      <c r="N74" s="1084"/>
      <c r="O74" s="1085"/>
      <c r="P74" s="1086"/>
      <c r="Q74" s="1069">
        <f t="shared" si="2"/>
        <v>3000</v>
      </c>
    </row>
    <row r="75" spans="1:18" ht="102.75">
      <c r="A75" s="1090"/>
      <c r="B75" s="1144" t="s">
        <v>363</v>
      </c>
      <c r="C75" s="1145" t="s">
        <v>1248</v>
      </c>
      <c r="D75" s="1140">
        <v>45700</v>
      </c>
      <c r="E75" s="1146" t="s">
        <v>1016</v>
      </c>
      <c r="F75" s="1080" t="s">
        <v>1017</v>
      </c>
      <c r="G75" s="1147">
        <v>-36750</v>
      </c>
      <c r="H75" s="1148" t="s">
        <v>1175</v>
      </c>
      <c r="I75" s="1081"/>
      <c r="J75" s="1082"/>
      <c r="K75" s="1079">
        <v>35000</v>
      </c>
      <c r="L75" s="1083" t="s">
        <v>1235</v>
      </c>
      <c r="M75" s="1079"/>
      <c r="N75" s="1084"/>
      <c r="O75" s="1085"/>
      <c r="P75" s="1086"/>
      <c r="Q75" s="1069">
        <f t="shared" si="2"/>
        <v>43950</v>
      </c>
    </row>
    <row r="76" spans="1:18">
      <c r="A76" s="1090"/>
      <c r="B76" s="1013" t="s">
        <v>363</v>
      </c>
      <c r="C76" s="1017" t="s">
        <v>903</v>
      </c>
      <c r="D76" s="1111">
        <v>0</v>
      </c>
      <c r="E76" s="1014" t="s">
        <v>825</v>
      </c>
      <c r="F76" s="1149"/>
      <c r="G76" s="1079"/>
      <c r="H76" s="1080"/>
      <c r="I76" s="1081"/>
      <c r="J76" s="1082"/>
      <c r="K76" s="1079"/>
      <c r="L76" s="1083"/>
      <c r="M76" s="1079"/>
      <c r="N76" s="1150"/>
      <c r="O76" s="1151"/>
      <c r="P76" s="1152"/>
      <c r="Q76" s="1069">
        <f t="shared" si="2"/>
        <v>0</v>
      </c>
    </row>
    <row r="77" spans="1:18" ht="25.5">
      <c r="A77" s="1090"/>
      <c r="B77" s="1013" t="s">
        <v>363</v>
      </c>
      <c r="C77" s="1017" t="s">
        <v>1018</v>
      </c>
      <c r="D77" s="1074">
        <v>0</v>
      </c>
      <c r="E77" s="1014" t="s">
        <v>825</v>
      </c>
      <c r="F77" s="1075"/>
      <c r="G77" s="1079"/>
      <c r="H77" s="1080"/>
      <c r="I77" s="1081"/>
      <c r="J77" s="1082"/>
      <c r="K77" s="1079"/>
      <c r="L77" s="1083"/>
      <c r="M77" s="1079"/>
      <c r="N77" s="1150"/>
      <c r="O77" s="1151">
        <v>3500</v>
      </c>
      <c r="P77" s="1152"/>
      <c r="Q77" s="1069">
        <f t="shared" si="2"/>
        <v>3500</v>
      </c>
    </row>
    <row r="78" spans="1:18" ht="51">
      <c r="A78" s="1090"/>
      <c r="B78" s="1013" t="s">
        <v>363</v>
      </c>
      <c r="C78" s="1017" t="s">
        <v>1303</v>
      </c>
      <c r="D78" s="1074"/>
      <c r="E78" s="1014"/>
      <c r="F78" s="1075"/>
      <c r="G78" s="1079"/>
      <c r="H78" s="1080"/>
      <c r="I78" s="1081"/>
      <c r="J78" s="1082"/>
      <c r="K78" s="1079">
        <v>12500</v>
      </c>
      <c r="L78" s="1083" t="s">
        <v>1235</v>
      </c>
      <c r="M78" s="1079"/>
      <c r="N78" s="1150"/>
      <c r="O78" s="1151"/>
      <c r="P78" s="1152"/>
      <c r="Q78" s="1069">
        <f t="shared" si="2"/>
        <v>12500</v>
      </c>
      <c r="R78" s="997"/>
    </row>
    <row r="79" spans="1:18" s="1018" customFormat="1" ht="42.75">
      <c r="A79" s="1090"/>
      <c r="B79" s="1013" t="s">
        <v>363</v>
      </c>
      <c r="C79" s="1017" t="s">
        <v>1019</v>
      </c>
      <c r="D79" s="1137">
        <v>10000</v>
      </c>
      <c r="E79" s="1014" t="s">
        <v>825</v>
      </c>
      <c r="F79" s="1075"/>
      <c r="G79" s="1079">
        <v>135575.15</v>
      </c>
      <c r="H79" s="1114" t="s">
        <v>1206</v>
      </c>
      <c r="I79" s="1153"/>
      <c r="J79" s="1082"/>
      <c r="K79" s="1127"/>
      <c r="L79" s="1083"/>
      <c r="M79" s="1127">
        <v>-45498.75</v>
      </c>
      <c r="N79" s="1150" t="s">
        <v>1293</v>
      </c>
      <c r="O79" s="1218"/>
      <c r="P79" s="1151"/>
      <c r="Q79" s="1069">
        <f t="shared" si="2"/>
        <v>100076.4</v>
      </c>
      <c r="R79" s="1052">
        <f>Q78+Q77+Q75+Q74+Q72+Q71+Q70+Q69+Q68+Q67+Q65+Q64+Q63+Q62+Q61+Q60+Q57+Q59+Q79</f>
        <v>425959.59666666668</v>
      </c>
    </row>
    <row r="80" spans="1:18" s="1018" customFormat="1" ht="25.5">
      <c r="A80" s="1154"/>
      <c r="B80" s="1013" t="s">
        <v>913</v>
      </c>
      <c r="C80" s="1017" t="s">
        <v>1020</v>
      </c>
      <c r="D80" s="1093">
        <v>2000</v>
      </c>
      <c r="E80" s="1014" t="s">
        <v>825</v>
      </c>
      <c r="F80" s="1075" t="s">
        <v>1021</v>
      </c>
      <c r="G80" s="1079"/>
      <c r="H80" s="1080"/>
      <c r="I80" s="1081"/>
      <c r="J80" s="1082"/>
      <c r="K80" s="1079"/>
      <c r="L80" s="1083"/>
      <c r="M80" s="1079"/>
      <c r="N80" s="1150"/>
      <c r="O80" s="1151"/>
      <c r="P80" s="1152"/>
      <c r="Q80" s="1069">
        <f t="shared" si="2"/>
        <v>2000</v>
      </c>
    </row>
    <row r="81" spans="1:18" s="1018" customFormat="1" ht="15">
      <c r="A81" s="1154"/>
      <c r="B81" s="1013" t="s">
        <v>456</v>
      </c>
      <c r="C81" s="1017" t="s">
        <v>1290</v>
      </c>
      <c r="D81" s="1093"/>
      <c r="E81" s="1132" t="s">
        <v>897</v>
      </c>
      <c r="F81" s="1075"/>
      <c r="G81" s="1079"/>
      <c r="H81" s="1080"/>
      <c r="I81" s="1081"/>
      <c r="J81" s="1082"/>
      <c r="K81" s="1079"/>
      <c r="L81" s="1083"/>
      <c r="M81" s="1079">
        <v>20</v>
      </c>
      <c r="N81" s="1150"/>
      <c r="O81" s="1151">
        <v>980</v>
      </c>
      <c r="P81" s="1152"/>
      <c r="Q81" s="1069">
        <f t="shared" si="2"/>
        <v>1000</v>
      </c>
    </row>
    <row r="82" spans="1:18" s="1018" customFormat="1">
      <c r="A82" s="1154"/>
      <c r="B82" s="1100" t="s">
        <v>6</v>
      </c>
      <c r="C82" s="1101" t="s">
        <v>1022</v>
      </c>
      <c r="D82" s="1093">
        <v>2000</v>
      </c>
      <c r="E82" s="1102" t="s">
        <v>985</v>
      </c>
      <c r="F82" s="1103" t="s">
        <v>1023</v>
      </c>
      <c r="G82" s="1079"/>
      <c r="H82" s="1080"/>
      <c r="I82" s="1081"/>
      <c r="J82" s="1082"/>
      <c r="K82" s="1079"/>
      <c r="L82" s="1083"/>
      <c r="M82" s="1079">
        <v>3000</v>
      </c>
      <c r="N82" s="1150" t="s">
        <v>1291</v>
      </c>
      <c r="O82" s="1151"/>
      <c r="P82" s="1152"/>
      <c r="Q82" s="1069">
        <f t="shared" si="2"/>
        <v>5000</v>
      </c>
    </row>
    <row r="83" spans="1:18" s="1018" customFormat="1" ht="25.5">
      <c r="A83" s="1090"/>
      <c r="B83" s="1155" t="s">
        <v>11</v>
      </c>
      <c r="C83" s="1156" t="s">
        <v>1024</v>
      </c>
      <c r="D83" s="1093">
        <v>1000</v>
      </c>
      <c r="E83" s="1157" t="s">
        <v>899</v>
      </c>
      <c r="F83" s="1075"/>
      <c r="G83" s="1079"/>
      <c r="H83" s="1080"/>
      <c r="I83" s="1081"/>
      <c r="J83" s="1082"/>
      <c r="K83" s="1079"/>
      <c r="L83" s="1083"/>
      <c r="M83" s="1079"/>
      <c r="N83" s="1158"/>
      <c r="O83" s="1159">
        <v>9000</v>
      </c>
      <c r="P83" s="1160"/>
      <c r="Q83" s="1069">
        <f t="shared" si="2"/>
        <v>10000</v>
      </c>
    </row>
    <row r="84" spans="1:18" s="1018" customFormat="1" ht="25.5">
      <c r="A84" s="1090"/>
      <c r="B84" s="1099" t="s">
        <v>11</v>
      </c>
      <c r="C84" s="1088" t="s">
        <v>1024</v>
      </c>
      <c r="D84" s="1093">
        <v>60000</v>
      </c>
      <c r="E84" s="1113" t="s">
        <v>825</v>
      </c>
      <c r="F84" s="1075"/>
      <c r="G84" s="1079"/>
      <c r="H84" s="1080"/>
      <c r="I84" s="1081"/>
      <c r="J84" s="1082"/>
      <c r="K84" s="1079"/>
      <c r="L84" s="1083"/>
      <c r="M84" s="1079">
        <v>-50737.8</v>
      </c>
      <c r="N84" s="1161" t="s">
        <v>1292</v>
      </c>
      <c r="O84" s="1162">
        <v>4877.8599999999997</v>
      </c>
      <c r="P84" s="1162"/>
      <c r="Q84" s="1069">
        <f t="shared" si="2"/>
        <v>14140.059999999998</v>
      </c>
      <c r="R84" s="1052">
        <f>Q84+Q83</f>
        <v>24140.059999999998</v>
      </c>
    </row>
    <row r="85" spans="1:18" s="1018" customFormat="1" ht="51">
      <c r="A85" s="1090"/>
      <c r="B85" s="1163" t="s">
        <v>18</v>
      </c>
      <c r="C85" s="1164" t="s">
        <v>226</v>
      </c>
      <c r="D85" s="1093"/>
      <c r="E85" s="1113" t="s">
        <v>825</v>
      </c>
      <c r="F85" s="1075"/>
      <c r="G85" s="1079">
        <v>35100</v>
      </c>
      <c r="H85" s="1114" t="s">
        <v>1176</v>
      </c>
      <c r="I85" s="1153"/>
      <c r="J85" s="1082"/>
      <c r="K85" s="1127"/>
      <c r="L85" s="1083"/>
      <c r="M85" s="1127"/>
      <c r="N85" s="1084"/>
      <c r="O85" s="1085"/>
      <c r="P85" s="1086"/>
      <c r="Q85" s="1069">
        <f t="shared" si="2"/>
        <v>35100</v>
      </c>
    </row>
    <row r="86" spans="1:18" s="1018" customFormat="1" ht="63.75">
      <c r="A86" s="1090"/>
      <c r="B86" s="1076" t="s">
        <v>26</v>
      </c>
      <c r="C86" s="1077" t="s">
        <v>1232</v>
      </c>
      <c r="D86" s="1074">
        <v>0</v>
      </c>
      <c r="E86" s="1113" t="s">
        <v>825</v>
      </c>
      <c r="F86" s="1075"/>
      <c r="G86" s="1079"/>
      <c r="H86" s="1080"/>
      <c r="I86" s="1081"/>
      <c r="J86" s="1165"/>
      <c r="K86" s="1079">
        <v>650</v>
      </c>
      <c r="L86" s="1083" t="s">
        <v>1243</v>
      </c>
      <c r="M86" s="1079"/>
      <c r="N86" s="1084"/>
      <c r="O86" s="1085">
        <v>4350</v>
      </c>
      <c r="P86" s="1086"/>
      <c r="Q86" s="1069">
        <f t="shared" si="2"/>
        <v>5000</v>
      </c>
    </row>
    <row r="87" spans="1:18" s="1018" customFormat="1" ht="51">
      <c r="A87" s="1090"/>
      <c r="B87" s="1076" t="s">
        <v>41</v>
      </c>
      <c r="C87" s="1164" t="s">
        <v>1334</v>
      </c>
      <c r="D87" s="1074"/>
      <c r="E87" s="1113" t="s">
        <v>825</v>
      </c>
      <c r="F87" s="1075"/>
      <c r="G87" s="1079">
        <v>20000</v>
      </c>
      <c r="H87" s="1114" t="s">
        <v>1177</v>
      </c>
      <c r="I87" s="1081"/>
      <c r="J87" s="1165"/>
      <c r="K87" s="1079">
        <v>10000</v>
      </c>
      <c r="L87" s="1083" t="s">
        <v>1235</v>
      </c>
      <c r="M87" s="1079"/>
      <c r="N87" s="1084"/>
      <c r="O87" s="1085"/>
      <c r="P87" s="1086"/>
      <c r="Q87" s="1069">
        <f t="shared" si="2"/>
        <v>30000</v>
      </c>
    </row>
    <row r="88" spans="1:18" s="1018" customFormat="1" ht="51">
      <c r="A88" s="1090"/>
      <c r="B88" s="1076" t="s">
        <v>53</v>
      </c>
      <c r="C88" s="1164" t="s">
        <v>1227</v>
      </c>
      <c r="D88" s="1074"/>
      <c r="E88" s="1113"/>
      <c r="F88" s="1075"/>
      <c r="G88" s="1079"/>
      <c r="H88" s="1114"/>
      <c r="I88" s="1081"/>
      <c r="J88" s="1165"/>
      <c r="K88" s="1079">
        <v>6000</v>
      </c>
      <c r="L88" s="1083" t="s">
        <v>1235</v>
      </c>
      <c r="M88" s="1079"/>
      <c r="N88" s="1084"/>
      <c r="O88" s="1085">
        <v>4000</v>
      </c>
      <c r="P88" s="1086"/>
      <c r="Q88" s="1069">
        <f t="shared" si="2"/>
        <v>10000</v>
      </c>
    </row>
    <row r="89" spans="1:18" s="1018" customFormat="1" ht="51">
      <c r="A89" s="1090"/>
      <c r="B89" s="1076" t="s">
        <v>57</v>
      </c>
      <c r="C89" s="1164" t="s">
        <v>1230</v>
      </c>
      <c r="D89" s="1074"/>
      <c r="E89" s="1113"/>
      <c r="F89" s="1075"/>
      <c r="G89" s="1079"/>
      <c r="H89" s="1114"/>
      <c r="I89" s="1081"/>
      <c r="J89" s="1165"/>
      <c r="K89" s="1079">
        <v>500</v>
      </c>
      <c r="L89" s="1083" t="s">
        <v>1235</v>
      </c>
      <c r="M89" s="1079"/>
      <c r="N89" s="1084"/>
      <c r="O89" s="1085"/>
      <c r="P89" s="1086"/>
      <c r="Q89" s="1069">
        <f t="shared" si="2"/>
        <v>500</v>
      </c>
    </row>
    <row r="90" spans="1:18" s="1018" customFormat="1" ht="76.5">
      <c r="A90" s="1090"/>
      <c r="B90" s="1076" t="s">
        <v>59</v>
      </c>
      <c r="C90" s="1164" t="s">
        <v>247</v>
      </c>
      <c r="D90" s="1074"/>
      <c r="E90" s="1113"/>
      <c r="F90" s="1075"/>
      <c r="G90" s="1079"/>
      <c r="H90" s="1114"/>
      <c r="I90" s="1081"/>
      <c r="J90" s="1165"/>
      <c r="K90" s="1079">
        <v>3500</v>
      </c>
      <c r="L90" s="1083" t="s">
        <v>1239</v>
      </c>
      <c r="M90" s="1079"/>
      <c r="N90" s="1084"/>
      <c r="O90" s="1085"/>
      <c r="P90" s="1086"/>
      <c r="Q90" s="1069">
        <f t="shared" si="2"/>
        <v>3500</v>
      </c>
    </row>
    <row r="91" spans="1:18" s="1018" customFormat="1" ht="63.75">
      <c r="A91" s="1090"/>
      <c r="B91" s="1166" t="s">
        <v>61</v>
      </c>
      <c r="C91" s="1167" t="s">
        <v>265</v>
      </c>
      <c r="D91" s="1074"/>
      <c r="E91" s="1094" t="s">
        <v>897</v>
      </c>
      <c r="F91" s="1075"/>
      <c r="G91" s="1079">
        <v>2000</v>
      </c>
      <c r="H91" s="1114" t="s">
        <v>1221</v>
      </c>
      <c r="I91" s="1081"/>
      <c r="J91" s="1165"/>
      <c r="K91" s="1168">
        <v>800</v>
      </c>
      <c r="L91" s="1169" t="s">
        <v>1240</v>
      </c>
      <c r="M91" s="1168"/>
      <c r="N91" s="1084"/>
      <c r="O91" s="1085"/>
      <c r="P91" s="1086"/>
      <c r="Q91" s="1069">
        <f t="shared" si="2"/>
        <v>2800</v>
      </c>
    </row>
    <row r="92" spans="1:18" s="1018" customFormat="1" ht="127.5">
      <c r="A92" s="1090"/>
      <c r="B92" s="1076" t="s">
        <v>61</v>
      </c>
      <c r="C92" s="1077" t="s">
        <v>265</v>
      </c>
      <c r="D92" s="1074">
        <v>5000</v>
      </c>
      <c r="E92" s="1113" t="s">
        <v>825</v>
      </c>
      <c r="F92" s="1075"/>
      <c r="G92" s="1170">
        <v>5000</v>
      </c>
      <c r="H92" s="1150" t="s">
        <v>1222</v>
      </c>
      <c r="I92" s="1165"/>
      <c r="J92" s="1165"/>
      <c r="K92" s="1170">
        <v>13500</v>
      </c>
      <c r="L92" s="1083" t="s">
        <v>1241</v>
      </c>
      <c r="M92" s="1170"/>
      <c r="N92" s="1084"/>
      <c r="O92" s="1085"/>
      <c r="P92" s="1086"/>
      <c r="Q92" s="1069">
        <f t="shared" si="2"/>
        <v>23500</v>
      </c>
      <c r="R92" s="1052">
        <f>Q92+Q91</f>
        <v>26300</v>
      </c>
    </row>
    <row r="93" spans="1:18" s="1018" customFormat="1" ht="76.5">
      <c r="A93" s="1090"/>
      <c r="B93" s="1076" t="s">
        <v>63</v>
      </c>
      <c r="C93" s="1077" t="s">
        <v>1228</v>
      </c>
      <c r="D93" s="1074"/>
      <c r="E93" s="1113"/>
      <c r="F93" s="1075"/>
      <c r="G93" s="1170"/>
      <c r="H93" s="1150"/>
      <c r="I93" s="1165"/>
      <c r="J93" s="1165"/>
      <c r="K93" s="1170">
        <v>5500</v>
      </c>
      <c r="L93" s="1083" t="s">
        <v>1242</v>
      </c>
      <c r="M93" s="1170"/>
      <c r="N93" s="1084"/>
      <c r="O93" s="1085">
        <v>19500</v>
      </c>
      <c r="P93" s="1086"/>
      <c r="Q93" s="1069">
        <f t="shared" si="2"/>
        <v>25000</v>
      </c>
    </row>
    <row r="94" spans="1:18" s="998" customFormat="1" ht="76.5">
      <c r="A94" s="1090"/>
      <c r="B94" s="1171" t="s">
        <v>67</v>
      </c>
      <c r="C94" s="1156" t="s">
        <v>901</v>
      </c>
      <c r="D94" s="1093">
        <v>60000</v>
      </c>
      <c r="E94" s="1108" t="s">
        <v>899</v>
      </c>
      <c r="F94" s="1075"/>
      <c r="G94" s="1170">
        <f>50000+362093.1</f>
        <v>412093.1</v>
      </c>
      <c r="H94" s="1114" t="s">
        <v>1335</v>
      </c>
      <c r="I94" s="1165"/>
      <c r="J94" s="1165"/>
      <c r="K94" s="1170"/>
      <c r="L94" s="1172"/>
      <c r="M94" s="1170"/>
      <c r="N94" s="1084"/>
      <c r="O94" s="1216">
        <v>-18254.37</v>
      </c>
      <c r="P94" s="1086"/>
      <c r="Q94" s="1069">
        <f t="shared" si="2"/>
        <v>453838.73</v>
      </c>
      <c r="R94" s="1217"/>
    </row>
    <row r="95" spans="1:18" s="998" customFormat="1" ht="51.75">
      <c r="A95" s="1090"/>
      <c r="B95" s="1171" t="s">
        <v>67</v>
      </c>
      <c r="C95" s="1156" t="s">
        <v>1216</v>
      </c>
      <c r="D95" s="1093"/>
      <c r="E95" s="1108" t="s">
        <v>899</v>
      </c>
      <c r="F95" s="1075"/>
      <c r="G95" s="1170"/>
      <c r="H95" s="1114"/>
      <c r="I95" s="1165"/>
      <c r="J95" s="1165"/>
      <c r="K95" s="1173">
        <v>26000</v>
      </c>
      <c r="L95" s="1083" t="s">
        <v>1235</v>
      </c>
      <c r="M95" s="1173"/>
      <c r="N95" s="1084"/>
      <c r="O95" s="1085"/>
      <c r="P95" s="1086"/>
      <c r="Q95" s="1069">
        <f t="shared" si="2"/>
        <v>26000</v>
      </c>
    </row>
    <row r="96" spans="1:18" ht="39">
      <c r="A96" s="1090"/>
      <c r="B96" s="1171" t="s">
        <v>67</v>
      </c>
      <c r="C96" s="1156" t="s">
        <v>1217</v>
      </c>
      <c r="D96" s="1093"/>
      <c r="E96" s="1108" t="s">
        <v>899</v>
      </c>
      <c r="F96" s="1075"/>
      <c r="G96" s="1170"/>
      <c r="H96" s="1114"/>
      <c r="I96" s="1165"/>
      <c r="J96" s="1165"/>
      <c r="K96" s="1173">
        <v>45000</v>
      </c>
      <c r="L96" s="1083" t="s">
        <v>1212</v>
      </c>
      <c r="M96" s="1173"/>
      <c r="N96" s="1084"/>
      <c r="O96" s="1085"/>
      <c r="P96" s="1086"/>
      <c r="Q96" s="1069">
        <f t="shared" si="2"/>
        <v>45000</v>
      </c>
    </row>
    <row r="97" spans="1:18" ht="51.75">
      <c r="B97" s="1171" t="s">
        <v>67</v>
      </c>
      <c r="C97" s="1156" t="s">
        <v>1218</v>
      </c>
      <c r="D97" s="1093"/>
      <c r="E97" s="1108" t="s">
        <v>899</v>
      </c>
      <c r="F97" s="1075"/>
      <c r="G97" s="1170"/>
      <c r="H97" s="1114"/>
      <c r="I97" s="1165"/>
      <c r="J97" s="1165"/>
      <c r="K97" s="1174">
        <v>25000</v>
      </c>
      <c r="L97" s="1083" t="s">
        <v>1235</v>
      </c>
      <c r="M97" s="1174"/>
      <c r="N97" s="1084"/>
      <c r="O97" s="1085"/>
      <c r="P97" s="1086"/>
      <c r="Q97" s="1069">
        <f t="shared" si="2"/>
        <v>25000</v>
      </c>
    </row>
    <row r="98" spans="1:18" ht="51.75">
      <c r="A98" s="1090"/>
      <c r="B98" s="1087" t="s">
        <v>67</v>
      </c>
      <c r="C98" s="1088" t="s">
        <v>1226</v>
      </c>
      <c r="D98" s="1093"/>
      <c r="E98" s="1113" t="s">
        <v>825</v>
      </c>
      <c r="F98" s="1175"/>
      <c r="G98" s="1176"/>
      <c r="H98" s="1177"/>
      <c r="I98" s="1178"/>
      <c r="J98" s="1178"/>
      <c r="K98" s="1174">
        <v>177000</v>
      </c>
      <c r="L98" s="1083" t="s">
        <v>1235</v>
      </c>
      <c r="M98" s="1174"/>
      <c r="N98" s="1084"/>
      <c r="O98" s="1085"/>
      <c r="P98" s="1086"/>
      <c r="Q98" s="1069">
        <f t="shared" si="2"/>
        <v>177000</v>
      </c>
    </row>
    <row r="99" spans="1:18">
      <c r="A99" s="1001"/>
      <c r="B99" s="1076" t="s">
        <v>69</v>
      </c>
      <c r="C99" s="1026" t="s">
        <v>269</v>
      </c>
      <c r="D99" s="1074">
        <v>1500</v>
      </c>
      <c r="E99" s="1113" t="s">
        <v>825</v>
      </c>
      <c r="F99" s="1075"/>
      <c r="G99" s="1170"/>
      <c r="H99" s="1150"/>
      <c r="I99" s="1165"/>
      <c r="J99" s="1165"/>
      <c r="K99" s="1170"/>
      <c r="L99" s="1172"/>
      <c r="M99" s="1170"/>
      <c r="N99" s="1084"/>
      <c r="O99" s="1085"/>
      <c r="P99" s="1086"/>
      <c r="Q99" s="1069">
        <f t="shared" si="2"/>
        <v>1500</v>
      </c>
    </row>
    <row r="100" spans="1:18" ht="25.5">
      <c r="A100" s="1001"/>
      <c r="B100" s="1087" t="s">
        <v>1025</v>
      </c>
      <c r="C100" s="1088" t="s">
        <v>1026</v>
      </c>
      <c r="D100" s="1093">
        <v>1000</v>
      </c>
      <c r="E100" s="1113" t="s">
        <v>825</v>
      </c>
      <c r="F100" s="1075"/>
      <c r="G100" s="1170"/>
      <c r="H100" s="1150"/>
      <c r="I100" s="1165"/>
      <c r="J100" s="1165"/>
      <c r="K100" s="1170"/>
      <c r="L100" s="1172"/>
      <c r="M100" s="1170"/>
      <c r="N100" s="1179"/>
      <c r="O100" s="1180"/>
      <c r="P100" s="1181"/>
      <c r="Q100" s="1069">
        <f t="shared" si="2"/>
        <v>1000</v>
      </c>
      <c r="R100" s="1050">
        <f>O98+O94</f>
        <v>-18254.37</v>
      </c>
    </row>
    <row r="101" spans="1:18">
      <c r="A101" s="1001"/>
      <c r="B101" s="1087" t="s">
        <v>348</v>
      </c>
      <c r="C101" s="1088" t="s">
        <v>828</v>
      </c>
      <c r="D101" s="1093">
        <v>50000</v>
      </c>
      <c r="E101" s="1078" t="s">
        <v>825</v>
      </c>
      <c r="F101" s="1075"/>
      <c r="G101" s="1170">
        <v>10000</v>
      </c>
      <c r="H101" s="1150"/>
      <c r="I101" s="1165"/>
      <c r="J101" s="1182"/>
      <c r="K101" s="1170"/>
      <c r="L101" s="1183"/>
      <c r="M101" s="1170">
        <v>3000</v>
      </c>
      <c r="N101" s="1179"/>
      <c r="O101" s="1180"/>
      <c r="P101" s="1181"/>
      <c r="Q101" s="1069">
        <f t="shared" si="2"/>
        <v>63000</v>
      </c>
      <c r="R101" s="997">
        <f>SUM(O4:O101)</f>
        <v>198561.40999999997</v>
      </c>
    </row>
    <row r="102" spans="1:18" ht="15">
      <c r="A102" s="1001"/>
      <c r="B102" s="1154" t="s">
        <v>808</v>
      </c>
      <c r="C102" s="1184"/>
      <c r="D102" s="1185">
        <f>SUM(D6:D101)-D28-D29-D30-D31-D32-D33-D34-D35-D36</f>
        <v>2891391.6066666669</v>
      </c>
      <c r="E102" s="1186"/>
      <c r="F102" s="1075"/>
      <c r="G102" s="1170"/>
      <c r="H102" s="1150"/>
      <c r="I102" s="1165"/>
      <c r="J102" s="1182"/>
      <c r="K102" s="1170"/>
      <c r="L102" s="1183"/>
      <c r="M102" s="1170"/>
      <c r="N102" s="1179"/>
      <c r="O102" s="1180"/>
      <c r="P102" s="1181"/>
      <c r="Q102" s="1069"/>
      <c r="R102" s="997"/>
    </row>
    <row r="103" spans="1:18" ht="26.25">
      <c r="B103" s="1187"/>
      <c r="C103" s="1188" t="s">
        <v>1027</v>
      </c>
      <c r="D103" s="1185">
        <v>171032.9</v>
      </c>
      <c r="E103" s="1189" t="s">
        <v>1028</v>
      </c>
      <c r="F103" s="1190"/>
      <c r="G103" s="1191"/>
      <c r="H103" s="1192"/>
      <c r="I103" s="1193"/>
      <c r="J103" s="1082"/>
      <c r="K103" s="1191"/>
      <c r="L103" s="1083"/>
      <c r="M103" s="1191"/>
      <c r="N103" s="1084"/>
      <c r="O103" s="1085"/>
      <c r="P103" s="1086"/>
      <c r="Q103" s="1069">
        <v>171032.9</v>
      </c>
    </row>
    <row r="104" spans="1:18" ht="15">
      <c r="B104" s="1194">
        <v>2631</v>
      </c>
      <c r="C104" s="1090" t="s">
        <v>829</v>
      </c>
      <c r="D104" s="1185">
        <v>1470150</v>
      </c>
      <c r="E104" s="1195"/>
      <c r="F104" s="1190"/>
      <c r="G104" s="1191"/>
      <c r="H104" s="1192"/>
      <c r="I104" s="1193"/>
      <c r="J104" s="1082"/>
      <c r="K104" s="1191"/>
      <c r="L104" s="1083"/>
      <c r="M104" s="1191"/>
      <c r="N104" s="1084"/>
      <c r="O104" s="1085"/>
      <c r="P104" s="1086"/>
      <c r="Q104" s="1069">
        <v>1470150</v>
      </c>
    </row>
    <row r="105" spans="1:18">
      <c r="B105" s="1019"/>
      <c r="C105" s="1090" t="s">
        <v>1029</v>
      </c>
      <c r="D105" s="1196"/>
      <c r="E105" s="1195"/>
      <c r="F105" s="1075"/>
      <c r="G105" s="1079"/>
      <c r="H105" s="1080"/>
      <c r="I105" s="1081"/>
      <c r="J105" s="1082"/>
      <c r="K105" s="1079"/>
      <c r="L105" s="1083"/>
      <c r="M105" s="1079"/>
      <c r="N105" s="1084"/>
      <c r="O105" s="1085"/>
      <c r="P105" s="1086"/>
      <c r="Q105" s="1069"/>
    </row>
    <row r="106" spans="1:18" ht="26.25">
      <c r="B106" s="1020">
        <v>2636</v>
      </c>
      <c r="C106" s="1197" t="s">
        <v>830</v>
      </c>
      <c r="D106" s="1185">
        <v>2800000</v>
      </c>
      <c r="E106" s="1198"/>
      <c r="F106" s="1075" t="s">
        <v>830</v>
      </c>
      <c r="G106" s="1079"/>
      <c r="H106" s="1080"/>
      <c r="I106" s="1081"/>
      <c r="J106" s="1082"/>
      <c r="K106" s="1079"/>
      <c r="L106" s="1083"/>
      <c r="M106" s="1079">
        <v>1000000</v>
      </c>
      <c r="N106" s="1084"/>
      <c r="O106" s="1085">
        <v>-180000</v>
      </c>
      <c r="P106" s="1086"/>
      <c r="Q106" s="1069">
        <f>D106+M106+O106</f>
        <v>3620000</v>
      </c>
    </row>
    <row r="107" spans="1:18" ht="51">
      <c r="B107" s="1194" t="s">
        <v>1030</v>
      </c>
      <c r="C107" s="1088" t="s">
        <v>1031</v>
      </c>
      <c r="D107" s="1196">
        <v>125260</v>
      </c>
      <c r="E107" s="1195"/>
      <c r="F107" s="1075" t="s">
        <v>910</v>
      </c>
      <c r="G107" s="1079"/>
      <c r="H107" s="1080"/>
      <c r="I107" s="1081"/>
      <c r="J107" s="1082"/>
      <c r="K107" s="1079"/>
      <c r="L107" s="1083"/>
      <c r="M107" s="1079"/>
      <c r="N107" s="1084"/>
      <c r="O107" s="1085"/>
      <c r="P107" s="1086"/>
      <c r="Q107" s="1069"/>
    </row>
    <row r="108" spans="1:18" ht="51">
      <c r="B108" s="1194" t="s">
        <v>1032</v>
      </c>
      <c r="C108" s="1088" t="s">
        <v>1033</v>
      </c>
      <c r="D108" s="1196">
        <v>6300</v>
      </c>
      <c r="E108" s="1195"/>
      <c r="F108" s="1075" t="s">
        <v>910</v>
      </c>
      <c r="G108" s="1079"/>
      <c r="H108" s="1080"/>
      <c r="I108" s="1081"/>
      <c r="J108" s="1082"/>
      <c r="K108" s="1079"/>
      <c r="L108" s="1083"/>
      <c r="M108" s="1079"/>
      <c r="N108" s="1084"/>
      <c r="O108" s="1085"/>
      <c r="P108" s="1086"/>
      <c r="Q108" s="1069"/>
    </row>
    <row r="109" spans="1:18" ht="51">
      <c r="B109" s="1194" t="s">
        <v>1034</v>
      </c>
      <c r="C109" s="1088" t="s">
        <v>1035</v>
      </c>
      <c r="D109" s="1199">
        <v>31440</v>
      </c>
      <c r="E109" s="1195"/>
      <c r="F109" s="1075" t="s">
        <v>910</v>
      </c>
      <c r="G109" s="1079"/>
      <c r="H109" s="1080"/>
      <c r="I109" s="1081"/>
      <c r="J109" s="1082"/>
      <c r="K109" s="1079"/>
      <c r="L109" s="1083"/>
      <c r="M109" s="1079"/>
      <c r="N109" s="1084"/>
      <c r="O109" s="1085"/>
      <c r="P109" s="1086"/>
      <c r="Q109" s="1069"/>
    </row>
    <row r="110" spans="1:18" ht="102.75" thickBot="1">
      <c r="B110" s="1194" t="s">
        <v>697</v>
      </c>
      <c r="C110" s="1088" t="s">
        <v>1036</v>
      </c>
      <c r="D110" s="1200">
        <v>35000</v>
      </c>
      <c r="E110" s="1195"/>
      <c r="F110" s="1075" t="s">
        <v>910</v>
      </c>
      <c r="G110" s="1079"/>
      <c r="H110" s="1080"/>
      <c r="I110" s="1081"/>
      <c r="J110" s="1082"/>
      <c r="K110" s="1079"/>
      <c r="L110" s="1083"/>
      <c r="M110" s="1079"/>
      <c r="N110" s="1084"/>
      <c r="O110" s="1085"/>
      <c r="P110" s="1086"/>
      <c r="Q110" s="1069"/>
    </row>
    <row r="111" spans="1:18" ht="52.5" thickTop="1">
      <c r="B111" s="1194" t="s">
        <v>1037</v>
      </c>
      <c r="C111" s="1088" t="s">
        <v>1038</v>
      </c>
      <c r="D111" s="1024">
        <f>SUM(D107:D110)</f>
        <v>198000</v>
      </c>
      <c r="E111" s="1195"/>
      <c r="F111" s="1075" t="s">
        <v>910</v>
      </c>
      <c r="G111" s="1079"/>
      <c r="H111" s="1080"/>
      <c r="I111" s="1081"/>
      <c r="J111" s="1082"/>
      <c r="K111" s="1079"/>
      <c r="L111" s="1083"/>
      <c r="M111" s="1079"/>
      <c r="N111" s="1084"/>
      <c r="O111" s="1085"/>
      <c r="P111" s="1086"/>
      <c r="Q111" s="1069">
        <v>198000</v>
      </c>
    </row>
    <row r="112" spans="1:18" s="1007" customFormat="1" ht="15">
      <c r="A112" s="1008"/>
      <c r="B112" s="1194"/>
      <c r="C112" s="1088" t="s">
        <v>1039</v>
      </c>
      <c r="D112" s="1185">
        <v>66798.850000000006</v>
      </c>
      <c r="E112" s="1195" t="s">
        <v>1028</v>
      </c>
      <c r="F112" s="1075"/>
      <c r="G112" s="1079"/>
      <c r="H112" s="1080"/>
      <c r="I112" s="1081"/>
      <c r="J112" s="1082"/>
      <c r="K112" s="1079"/>
      <c r="L112" s="1083"/>
      <c r="M112" s="1079"/>
      <c r="N112" s="1084"/>
      <c r="O112" s="1085"/>
      <c r="P112" s="1086"/>
      <c r="Q112" s="1201">
        <v>66798.850000000006</v>
      </c>
    </row>
    <row r="113" spans="1:19" s="1007" customFormat="1" ht="25.5">
      <c r="A113" s="1008"/>
      <c r="B113" s="1194"/>
      <c r="C113" s="1088" t="s">
        <v>1040</v>
      </c>
      <c r="D113" s="1196">
        <v>0</v>
      </c>
      <c r="E113" s="1195" t="s">
        <v>1028</v>
      </c>
      <c r="F113" s="1075"/>
      <c r="G113" s="1079"/>
      <c r="H113" s="1080"/>
      <c r="I113" s="1081"/>
      <c r="J113" s="1082"/>
      <c r="K113" s="1079"/>
      <c r="L113" s="1083"/>
      <c r="M113" s="1079"/>
      <c r="N113" s="1084"/>
      <c r="O113" s="1085"/>
      <c r="P113" s="1086"/>
      <c r="Q113" s="1201"/>
    </row>
    <row r="114" spans="1:19" s="1007" customFormat="1" ht="25.5">
      <c r="A114" s="1008"/>
      <c r="B114" s="1194"/>
      <c r="C114" s="1088" t="s">
        <v>1041</v>
      </c>
      <c r="D114" s="1196"/>
      <c r="E114" s="1195" t="s">
        <v>1028</v>
      </c>
      <c r="F114" s="1075"/>
      <c r="G114" s="1079"/>
      <c r="H114" s="1080"/>
      <c r="I114" s="1081"/>
      <c r="J114" s="1082"/>
      <c r="K114" s="1079"/>
      <c r="L114" s="1083"/>
      <c r="M114" s="1079"/>
      <c r="N114" s="1084"/>
      <c r="O114" s="1085"/>
      <c r="P114" s="1086"/>
      <c r="Q114" s="1201"/>
    </row>
    <row r="115" spans="1:19" ht="15">
      <c r="B115" s="1194"/>
      <c r="C115" s="1088" t="s">
        <v>1042</v>
      </c>
      <c r="D115" s="1185">
        <v>201003.34</v>
      </c>
      <c r="E115" s="1195" t="s">
        <v>1028</v>
      </c>
      <c r="F115" s="1075"/>
      <c r="G115" s="1079"/>
      <c r="H115" s="1080"/>
      <c r="I115" s="1081"/>
      <c r="J115" s="1082"/>
      <c r="K115" s="1079"/>
      <c r="L115" s="1083"/>
      <c r="M115" s="1079"/>
      <c r="N115" s="1084"/>
      <c r="O115" s="1085"/>
      <c r="P115" s="1086"/>
      <c r="Q115" s="1107">
        <v>201003.34</v>
      </c>
    </row>
    <row r="116" spans="1:19">
      <c r="B116" s="1194"/>
      <c r="C116" s="1202"/>
      <c r="D116" s="1196"/>
      <c r="E116" s="1203"/>
      <c r="F116" s="1075"/>
      <c r="G116" s="1079"/>
      <c r="H116" s="1080"/>
      <c r="I116" s="1081"/>
      <c r="J116" s="1082"/>
      <c r="K116" s="1079"/>
      <c r="L116" s="1083"/>
      <c r="M116" s="1079"/>
      <c r="N116" s="1084"/>
      <c r="O116" s="1085"/>
      <c r="P116" s="1086"/>
      <c r="Q116" s="1069"/>
    </row>
    <row r="117" spans="1:19" ht="15">
      <c r="B117" s="1194" t="s">
        <v>831</v>
      </c>
      <c r="C117" s="1088" t="s">
        <v>792</v>
      </c>
      <c r="D117" s="1185">
        <v>521600</v>
      </c>
      <c r="E117" s="1195"/>
      <c r="F117" s="1075" t="s">
        <v>792</v>
      </c>
      <c r="G117" s="1079"/>
      <c r="H117" s="1080"/>
      <c r="I117" s="1081"/>
      <c r="J117" s="1082"/>
      <c r="K117" s="1079"/>
      <c r="L117" s="1083"/>
      <c r="M117" s="1079"/>
      <c r="N117" s="1084"/>
      <c r="O117" s="1085"/>
      <c r="P117" s="1086"/>
      <c r="Q117" s="1069">
        <v>521600</v>
      </c>
    </row>
    <row r="118" spans="1:19" ht="63.75">
      <c r="B118" s="1204" t="s">
        <v>1305</v>
      </c>
      <c r="C118" s="1164" t="s">
        <v>1225</v>
      </c>
      <c r="D118" s="1074"/>
      <c r="E118" s="1113" t="s">
        <v>825</v>
      </c>
      <c r="F118" s="1075"/>
      <c r="G118" s="1079"/>
      <c r="H118" s="1114"/>
      <c r="I118" s="1081"/>
      <c r="J118" s="1165"/>
      <c r="K118" s="1079">
        <v>1000</v>
      </c>
      <c r="L118" s="1083" t="s">
        <v>1306</v>
      </c>
      <c r="M118" s="1079"/>
      <c r="N118" s="1084"/>
      <c r="O118" s="1085">
        <v>1000</v>
      </c>
      <c r="P118" s="1086"/>
      <c r="Q118" s="1205">
        <v>2000</v>
      </c>
    </row>
    <row r="119" spans="1:19" ht="15.75">
      <c r="B119" s="1206" t="s">
        <v>619</v>
      </c>
      <c r="C119" s="1090"/>
      <c r="D119" s="1207">
        <f>SUM(D102,D103,D104,D106,D111,D112,D115,D117)</f>
        <v>8319976.6966666663</v>
      </c>
      <c r="E119" s="1195"/>
      <c r="F119" s="1075"/>
      <c r="G119" s="1079">
        <v>679380.1</v>
      </c>
      <c r="H119" s="1080"/>
      <c r="I119" s="1081"/>
      <c r="J119" s="1082"/>
      <c r="K119" s="1208">
        <f>SUM(K6:K118)</f>
        <v>595398.21</v>
      </c>
      <c r="L119" s="1083"/>
      <c r="M119" s="1208">
        <f>SUM(M4:M117)</f>
        <v>974262.2</v>
      </c>
      <c r="N119" s="1084"/>
      <c r="O119" s="1215">
        <f>SUM(O4:O118)</f>
        <v>19561.409999999974</v>
      </c>
      <c r="P119" s="1086"/>
      <c r="Q119" s="1069">
        <f>SUM(Q4:Q118)</f>
        <v>10628578.616666665</v>
      </c>
      <c r="R119" s="997"/>
      <c r="S119" s="997">
        <f>SUM(D119,K119,M119,G120)</f>
        <v>11248397.306666665</v>
      </c>
    </row>
    <row r="120" spans="1:19">
      <c r="B120" s="1194"/>
      <c r="C120" s="1209"/>
      <c r="D120" s="1196"/>
      <c r="E120" s="1210"/>
      <c r="F120" s="1080"/>
      <c r="G120" s="1211">
        <f>SUM(G15:G119)</f>
        <v>1358760.2</v>
      </c>
      <c r="H120" s="1212"/>
      <c r="I120" s="1081"/>
      <c r="J120" s="1213"/>
      <c r="K120" s="1079"/>
      <c r="L120" s="1213"/>
      <c r="M120" s="1079"/>
      <c r="N120" s="1084"/>
      <c r="Q120" s="997"/>
      <c r="R120" s="997"/>
    </row>
    <row r="121" spans="1:19">
      <c r="B121" s="1000"/>
      <c r="D121" s="1002"/>
      <c r="E121" s="1021"/>
      <c r="F121" s="1007"/>
      <c r="G121" s="1023">
        <v>10500</v>
      </c>
      <c r="H121" s="1025" t="s">
        <v>1178</v>
      </c>
      <c r="J121" s="1053"/>
      <c r="L121" s="1053"/>
      <c r="M121" s="1023"/>
    </row>
    <row r="122" spans="1:19" ht="26.25" thickBot="1">
      <c r="B122" s="1245"/>
      <c r="C122" s="1245"/>
      <c r="D122" s="1054"/>
      <c r="E122" s="1022"/>
      <c r="F122" s="1007"/>
      <c r="G122" s="1214">
        <v>45400</v>
      </c>
      <c r="H122" s="1053" t="s">
        <v>1179</v>
      </c>
      <c r="I122" s="1007"/>
      <c r="J122" s="1053"/>
      <c r="L122" s="1053"/>
      <c r="M122" s="1023"/>
    </row>
    <row r="123" spans="1:19" ht="13.5" thickTop="1">
      <c r="B123" s="999"/>
      <c r="C123" s="999"/>
      <c r="D123" s="1003"/>
      <c r="E123" s="1055"/>
      <c r="F123" s="1007"/>
      <c r="G123" s="1023">
        <f>SUM(G120:G122)</f>
        <v>1414660.2</v>
      </c>
      <c r="H123" s="1053"/>
      <c r="I123" s="1007"/>
      <c r="M123" s="1023"/>
    </row>
    <row r="124" spans="1:19">
      <c r="B124" s="1004"/>
      <c r="C124" s="1005"/>
      <c r="D124" s="1006"/>
      <c r="F124" s="1007">
        <f>G120+45400+10500</f>
        <v>1414660.2</v>
      </c>
      <c r="G124" s="1023">
        <v>317750</v>
      </c>
      <c r="H124" s="1053" t="s">
        <v>1180</v>
      </c>
      <c r="I124" s="1007"/>
      <c r="M124" s="1023"/>
      <c r="Q124" s="997"/>
    </row>
    <row r="125" spans="1:19">
      <c r="G125" s="569">
        <f>SUM(G123:G124)</f>
        <v>1732410.2</v>
      </c>
      <c r="H125" s="1053" t="s">
        <v>619</v>
      </c>
      <c r="M125" s="1023"/>
    </row>
    <row r="126" spans="1:19">
      <c r="F126" s="533"/>
      <c r="G126" s="1023">
        <v>80361.850000000006</v>
      </c>
      <c r="H126" s="1025" t="s">
        <v>1181</v>
      </c>
      <c r="J126" s="395"/>
      <c r="M126" s="1023"/>
    </row>
    <row r="127" spans="1:19" ht="25.5">
      <c r="G127" s="1023">
        <v>362093.1</v>
      </c>
      <c r="H127" s="1025" t="s">
        <v>1182</v>
      </c>
      <c r="M127" s="1023"/>
    </row>
    <row r="128" spans="1:19" ht="25.5">
      <c r="G128" s="1023">
        <v>600575.15</v>
      </c>
      <c r="H128" s="1025" t="s">
        <v>1183</v>
      </c>
      <c r="M128" s="1023"/>
    </row>
    <row r="129" spans="2:13" ht="38.25">
      <c r="F129" s="997">
        <f>G120-362093.1</f>
        <v>996667.1</v>
      </c>
      <c r="G129" s="1023">
        <v>10000</v>
      </c>
      <c r="H129" s="1025" t="s">
        <v>1184</v>
      </c>
      <c r="M129" s="1023"/>
    </row>
    <row r="130" spans="2:13">
      <c r="F130" s="996">
        <v>317750</v>
      </c>
      <c r="G130" s="569">
        <f>SUM(G126:G129)</f>
        <v>1053030.1000000001</v>
      </c>
      <c r="M130" s="1023"/>
    </row>
    <row r="131" spans="2:13">
      <c r="F131" s="997">
        <f>SUM(F129:F130)</f>
        <v>1314417.1000000001</v>
      </c>
      <c r="M131" s="1023"/>
    </row>
    <row r="132" spans="2:13">
      <c r="F132" s="996">
        <v>55950</v>
      </c>
      <c r="M132" s="1023"/>
    </row>
    <row r="133" spans="2:13">
      <c r="F133" s="996">
        <v>80361.850000000006</v>
      </c>
      <c r="H133" s="395"/>
      <c r="M133" s="1023"/>
    </row>
    <row r="134" spans="2:13">
      <c r="F134" s="997">
        <f>SUM(F131:F133)</f>
        <v>1450728.9500000002</v>
      </c>
      <c r="G134" s="1023">
        <f>G120+G121+G122</f>
        <v>1414660.2</v>
      </c>
      <c r="M134" s="1023"/>
    </row>
    <row r="135" spans="2:13">
      <c r="G135" s="1023">
        <v>35700</v>
      </c>
      <c r="M135" s="1023"/>
    </row>
    <row r="136" spans="2:13">
      <c r="G136" s="1023">
        <f>SUM(G134:G135)</f>
        <v>1450360.2</v>
      </c>
      <c r="M136" s="1023"/>
    </row>
    <row r="137" spans="2:13">
      <c r="B137" s="1001"/>
      <c r="C137" s="405"/>
      <c r="D137" s="465"/>
      <c r="E137" s="996"/>
      <c r="F137" s="997"/>
      <c r="G137" s="996"/>
      <c r="H137" s="996"/>
      <c r="J137" s="996"/>
      <c r="K137" s="996"/>
      <c r="L137" s="996"/>
    </row>
  </sheetData>
  <mergeCells count="3">
    <mergeCell ref="B1:E1"/>
    <mergeCell ref="B2:E2"/>
    <mergeCell ref="B122:C122"/>
  </mergeCells>
  <pageMargins left="0.70866141732283472" right="0.70866141732283472" top="0.94488188976377963" bottom="0.74803149606299213" header="0.31496062992125984" footer="0.31496062992125984"/>
  <pageSetup paperSize="9" scale="74" fitToHeight="0" orientation="portrait" r:id="rId1"/>
  <headerFooter>
    <oddHeader>&amp;R&amp;F/&amp;A</oddHeader>
    <oddFooter>&amp;Rσελ.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Ruler="0" showWhiteSpace="0" topLeftCell="B22" zoomScaleNormal="100" workbookViewId="0">
      <selection activeCell="I34" sqref="I34"/>
    </sheetView>
  </sheetViews>
  <sheetFormatPr defaultRowHeight="15.75"/>
  <cols>
    <col min="1" max="1" width="5.85546875" style="461" customWidth="1"/>
    <col min="2" max="2" width="13.85546875" style="467" customWidth="1"/>
    <col min="3" max="3" width="87.28515625" style="468" customWidth="1"/>
    <col min="4" max="4" width="18.85546875" style="469" customWidth="1"/>
    <col min="5" max="5" width="26.140625" style="461" customWidth="1"/>
    <col min="6" max="6" width="25.85546875" style="466" bestFit="1" customWidth="1"/>
    <col min="7" max="7" width="16.7109375" style="466" customWidth="1"/>
    <col min="8" max="9" width="15.85546875" style="466" bestFit="1" customWidth="1"/>
    <col min="10" max="16384" width="9.140625" style="466"/>
  </cols>
  <sheetData>
    <row r="1" spans="1:9" ht="29.45" customHeight="1">
      <c r="A1" s="935"/>
      <c r="B1" s="1241" t="s">
        <v>832</v>
      </c>
      <c r="C1" s="1241"/>
      <c r="D1" s="1241"/>
      <c r="E1" s="1241"/>
      <c r="F1" s="935"/>
      <c r="G1" s="935"/>
      <c r="H1" s="935"/>
      <c r="I1" s="935"/>
    </row>
    <row r="2" spans="1:9" ht="29.45" customHeight="1">
      <c r="A2" s="935"/>
      <c r="B2" s="1242" t="s">
        <v>948</v>
      </c>
      <c r="C2" s="1242"/>
      <c r="D2" s="1242"/>
      <c r="E2" s="1242"/>
      <c r="F2" s="935"/>
      <c r="G2" s="935"/>
      <c r="H2" s="935"/>
      <c r="I2" s="935"/>
    </row>
    <row r="3" spans="1:9" ht="29.45" customHeight="1">
      <c r="A3" s="936" t="s">
        <v>804</v>
      </c>
      <c r="B3" s="937" t="s">
        <v>805</v>
      </c>
      <c r="C3" s="938" t="s">
        <v>806</v>
      </c>
      <c r="D3" s="939" t="s">
        <v>807</v>
      </c>
      <c r="E3" s="960" t="s">
        <v>122</v>
      </c>
      <c r="F3" s="967" t="s">
        <v>1061</v>
      </c>
      <c r="G3" s="967" t="s">
        <v>1251</v>
      </c>
      <c r="H3" s="967" t="s">
        <v>1325</v>
      </c>
      <c r="I3" s="985" t="s">
        <v>1294</v>
      </c>
    </row>
    <row r="4" spans="1:9" ht="29.45" customHeight="1">
      <c r="A4" s="940"/>
      <c r="B4" s="941" t="s">
        <v>805</v>
      </c>
      <c r="C4" s="942" t="s">
        <v>882</v>
      </c>
      <c r="D4" s="943" t="s">
        <v>807</v>
      </c>
      <c r="E4" s="961"/>
      <c r="F4" s="966"/>
      <c r="G4" s="966"/>
      <c r="H4" s="966"/>
      <c r="I4" s="966"/>
    </row>
    <row r="5" spans="1:9" ht="29.45" customHeight="1">
      <c r="A5" s="940"/>
      <c r="B5" s="944" t="s">
        <v>851</v>
      </c>
      <c r="C5" s="945" t="s">
        <v>852</v>
      </c>
      <c r="D5" s="946">
        <v>25000</v>
      </c>
      <c r="E5" s="962"/>
      <c r="F5" s="966">
        <v>-10000</v>
      </c>
      <c r="G5" s="966">
        <v>-6512</v>
      </c>
      <c r="H5" s="966"/>
      <c r="I5" s="966">
        <v>8488</v>
      </c>
    </row>
    <row r="6" spans="1:9" ht="29.45" customHeight="1">
      <c r="A6" s="940"/>
      <c r="B6" s="944" t="s">
        <v>1185</v>
      </c>
      <c r="C6" s="945" t="s">
        <v>1186</v>
      </c>
      <c r="D6" s="946"/>
      <c r="E6" s="962"/>
      <c r="F6" s="966">
        <v>1000</v>
      </c>
      <c r="G6" s="966">
        <v>-320</v>
      </c>
      <c r="H6" s="966">
        <v>319</v>
      </c>
      <c r="I6" s="966">
        <v>999</v>
      </c>
    </row>
    <row r="7" spans="1:9" ht="29.45" customHeight="1">
      <c r="A7" s="940"/>
      <c r="B7" s="944" t="s">
        <v>1187</v>
      </c>
      <c r="C7" s="945" t="s">
        <v>186</v>
      </c>
      <c r="D7" s="946"/>
      <c r="E7" s="962"/>
      <c r="F7" s="966">
        <v>625</v>
      </c>
      <c r="G7" s="966"/>
      <c r="H7" s="966"/>
      <c r="I7" s="966">
        <v>625</v>
      </c>
    </row>
    <row r="8" spans="1:9" ht="29.45" customHeight="1">
      <c r="A8" s="940"/>
      <c r="B8" s="944" t="s">
        <v>836</v>
      </c>
      <c r="C8" s="947" t="s">
        <v>865</v>
      </c>
      <c r="D8" s="948">
        <v>2500</v>
      </c>
      <c r="E8" s="962"/>
      <c r="F8" s="966">
        <v>-607.1</v>
      </c>
      <c r="G8" s="966">
        <v>-600</v>
      </c>
      <c r="H8" s="966">
        <v>-501.2</v>
      </c>
      <c r="I8" s="966">
        <v>3011.3</v>
      </c>
    </row>
    <row r="9" spans="1:9" ht="29.45" customHeight="1">
      <c r="A9" s="940"/>
      <c r="B9" s="944" t="s">
        <v>836</v>
      </c>
      <c r="C9" s="947" t="s">
        <v>866</v>
      </c>
      <c r="D9" s="949">
        <v>2219.6</v>
      </c>
      <c r="E9" s="962" t="s">
        <v>867</v>
      </c>
      <c r="F9" s="966"/>
      <c r="G9" s="966"/>
      <c r="H9" s="966"/>
      <c r="I9" s="966"/>
    </row>
    <row r="10" spans="1:9" ht="29.45" customHeight="1">
      <c r="A10" s="940"/>
      <c r="B10" s="944" t="s">
        <v>815</v>
      </c>
      <c r="C10" s="950" t="s">
        <v>868</v>
      </c>
      <c r="D10" s="951">
        <v>2250</v>
      </c>
      <c r="E10" s="962" t="s">
        <v>1043</v>
      </c>
      <c r="F10" s="966">
        <v>-750</v>
      </c>
      <c r="G10" s="966"/>
      <c r="H10" s="966">
        <v>-604.01</v>
      </c>
      <c r="I10" s="966">
        <v>2395.9899999999998</v>
      </c>
    </row>
    <row r="11" spans="1:9" ht="29.45" customHeight="1">
      <c r="A11" s="940"/>
      <c r="B11" s="952" t="s">
        <v>815</v>
      </c>
      <c r="C11" s="953" t="s">
        <v>869</v>
      </c>
      <c r="D11" s="954">
        <v>1000</v>
      </c>
      <c r="E11" s="963"/>
      <c r="F11" s="966"/>
      <c r="G11" s="966"/>
      <c r="H11" s="966"/>
      <c r="I11" s="966"/>
    </row>
    <row r="12" spans="1:9" ht="29.45" customHeight="1">
      <c r="A12" s="940"/>
      <c r="B12" s="944" t="s">
        <v>815</v>
      </c>
      <c r="C12" s="947" t="s">
        <v>870</v>
      </c>
      <c r="D12" s="951">
        <v>500</v>
      </c>
      <c r="E12" s="962"/>
      <c r="F12" s="966"/>
      <c r="G12" s="966"/>
      <c r="H12" s="966"/>
      <c r="I12" s="966"/>
    </row>
    <row r="13" spans="1:9" ht="29.45" customHeight="1">
      <c r="A13" s="940"/>
      <c r="B13" s="944" t="s">
        <v>1188</v>
      </c>
      <c r="C13" s="947" t="s">
        <v>1189</v>
      </c>
      <c r="D13" s="951"/>
      <c r="E13" s="962"/>
      <c r="F13" s="966">
        <v>1000</v>
      </c>
      <c r="G13" s="966">
        <v>-590.79999999999995</v>
      </c>
      <c r="H13" s="966"/>
      <c r="I13" s="966">
        <v>409.2</v>
      </c>
    </row>
    <row r="14" spans="1:9" ht="29.45" customHeight="1">
      <c r="A14" s="940"/>
      <c r="B14" s="944" t="s">
        <v>837</v>
      </c>
      <c r="C14" s="947" t="s">
        <v>871</v>
      </c>
      <c r="D14" s="949">
        <v>44576.57</v>
      </c>
      <c r="E14" s="962" t="s">
        <v>872</v>
      </c>
      <c r="F14" s="966"/>
      <c r="G14" s="966">
        <v>1000</v>
      </c>
      <c r="H14" s="966">
        <v>-2160</v>
      </c>
      <c r="I14" s="966">
        <v>62396.65</v>
      </c>
    </row>
    <row r="15" spans="1:9" ht="29.45" customHeight="1">
      <c r="A15" s="940"/>
      <c r="B15" s="944" t="s">
        <v>837</v>
      </c>
      <c r="C15" s="955" t="s">
        <v>873</v>
      </c>
      <c r="D15" s="951">
        <v>8980.08</v>
      </c>
      <c r="E15" s="964"/>
      <c r="F15" s="966"/>
      <c r="G15" s="966"/>
      <c r="H15" s="966"/>
      <c r="I15" s="966"/>
    </row>
    <row r="16" spans="1:9" ht="29.45" customHeight="1">
      <c r="A16" s="940"/>
      <c r="B16" s="944" t="s">
        <v>837</v>
      </c>
      <c r="C16" s="947" t="s">
        <v>874</v>
      </c>
      <c r="D16" s="951">
        <v>10000</v>
      </c>
      <c r="E16" s="965" t="s">
        <v>875</v>
      </c>
      <c r="F16" s="966"/>
      <c r="G16" s="966"/>
      <c r="H16" s="966"/>
      <c r="I16" s="966"/>
    </row>
    <row r="17" spans="1:9" ht="29.45" customHeight="1">
      <c r="A17" s="940"/>
      <c r="B17" s="944" t="s">
        <v>833</v>
      </c>
      <c r="C17" s="947" t="s">
        <v>877</v>
      </c>
      <c r="D17" s="949">
        <v>25045.7</v>
      </c>
      <c r="E17" s="962" t="s">
        <v>867</v>
      </c>
      <c r="F17" s="966">
        <v>-2412.5</v>
      </c>
      <c r="G17" s="966"/>
      <c r="H17" s="966"/>
      <c r="I17" s="966">
        <v>41633.199999999997</v>
      </c>
    </row>
    <row r="18" spans="1:9" ht="29.45" customHeight="1">
      <c r="A18" s="940"/>
      <c r="B18" s="944" t="s">
        <v>833</v>
      </c>
      <c r="C18" s="947" t="s">
        <v>878</v>
      </c>
      <c r="D18" s="951">
        <v>19000</v>
      </c>
      <c r="E18" s="962" t="s">
        <v>1044</v>
      </c>
      <c r="F18" s="966"/>
      <c r="G18" s="966"/>
      <c r="H18" s="966"/>
      <c r="I18" s="966"/>
    </row>
    <row r="19" spans="1:9" ht="29.45" customHeight="1">
      <c r="A19" s="940"/>
      <c r="B19" s="944" t="s">
        <v>1126</v>
      </c>
      <c r="C19" s="947" t="s">
        <v>1190</v>
      </c>
      <c r="D19" s="951"/>
      <c r="E19" s="962"/>
      <c r="F19" s="966">
        <v>1000</v>
      </c>
      <c r="G19" s="966"/>
      <c r="H19" s="966"/>
      <c r="I19" s="966">
        <v>1000</v>
      </c>
    </row>
    <row r="20" spans="1:9" ht="29.45" customHeight="1">
      <c r="A20" s="940"/>
      <c r="B20" s="944" t="s">
        <v>1128</v>
      </c>
      <c r="C20" s="947" t="s">
        <v>1191</v>
      </c>
      <c r="D20" s="951"/>
      <c r="E20" s="962"/>
      <c r="F20" s="966">
        <v>5000</v>
      </c>
      <c r="G20" s="966"/>
      <c r="H20" s="966"/>
      <c r="I20" s="966">
        <v>5000</v>
      </c>
    </row>
    <row r="21" spans="1:9" ht="29.45" customHeight="1">
      <c r="A21" s="940"/>
      <c r="B21" s="944" t="s">
        <v>963</v>
      </c>
      <c r="C21" s="947" t="s">
        <v>227</v>
      </c>
      <c r="D21" s="951"/>
      <c r="E21" s="962"/>
      <c r="F21" s="966"/>
      <c r="G21" s="966">
        <v>500</v>
      </c>
      <c r="H21" s="966"/>
      <c r="I21" s="966">
        <v>500</v>
      </c>
    </row>
    <row r="22" spans="1:9" ht="29.45" customHeight="1">
      <c r="A22" s="940"/>
      <c r="B22" s="944" t="s">
        <v>1138</v>
      </c>
      <c r="C22" s="947" t="s">
        <v>1192</v>
      </c>
      <c r="D22" s="951"/>
      <c r="E22" s="962"/>
      <c r="F22" s="966">
        <v>1000</v>
      </c>
      <c r="G22" s="966"/>
      <c r="H22" s="966">
        <v>-590.5</v>
      </c>
      <c r="I22" s="966">
        <v>409.5</v>
      </c>
    </row>
    <row r="23" spans="1:9" ht="29.45" customHeight="1">
      <c r="A23" s="940"/>
      <c r="B23" s="944" t="s">
        <v>1140</v>
      </c>
      <c r="C23" s="945" t="s">
        <v>1193</v>
      </c>
      <c r="D23" s="951"/>
      <c r="E23" s="962"/>
      <c r="F23" s="966">
        <v>3000</v>
      </c>
      <c r="G23" s="966"/>
      <c r="H23" s="966">
        <v>-38.26</v>
      </c>
      <c r="I23" s="966">
        <v>2961.74</v>
      </c>
    </row>
    <row r="24" spans="1:9" ht="29.45" customHeight="1">
      <c r="A24" s="940"/>
      <c r="B24" s="944" t="s">
        <v>1295</v>
      </c>
      <c r="C24" s="945" t="s">
        <v>1296</v>
      </c>
      <c r="D24" s="951"/>
      <c r="E24" s="962"/>
      <c r="F24" s="966"/>
      <c r="G24" s="966">
        <v>2500</v>
      </c>
      <c r="H24" s="966"/>
      <c r="I24" s="966">
        <v>2500</v>
      </c>
    </row>
    <row r="25" spans="1:9" ht="29.45" customHeight="1">
      <c r="A25" s="968"/>
      <c r="B25" s="969" t="s">
        <v>1144</v>
      </c>
      <c r="C25" s="970" t="s">
        <v>1194</v>
      </c>
      <c r="D25" s="971"/>
      <c r="E25" s="972" t="s">
        <v>1195</v>
      </c>
      <c r="F25" s="973">
        <v>11644.6</v>
      </c>
      <c r="G25" s="966">
        <v>2522.8000000000002</v>
      </c>
      <c r="H25" s="966">
        <v>-2824.55</v>
      </c>
      <c r="I25" s="966">
        <v>11342.85</v>
      </c>
    </row>
    <row r="26" spans="1:9" ht="18.75">
      <c r="A26" s="940"/>
      <c r="B26" s="952" t="s">
        <v>1297</v>
      </c>
      <c r="C26" s="953" t="s">
        <v>1298</v>
      </c>
      <c r="D26" s="954"/>
      <c r="E26" s="963"/>
      <c r="F26" s="984"/>
      <c r="G26" s="984">
        <v>1500</v>
      </c>
      <c r="H26" s="984">
        <v>-16.8</v>
      </c>
      <c r="I26" s="984">
        <v>1483.2</v>
      </c>
    </row>
    <row r="27" spans="1:9" ht="18.75">
      <c r="A27" s="968"/>
      <c r="B27" s="969" t="s">
        <v>1146</v>
      </c>
      <c r="C27" s="970" t="s">
        <v>268</v>
      </c>
      <c r="D27" s="971"/>
      <c r="E27" s="972" t="s">
        <v>1196</v>
      </c>
      <c r="F27" s="973">
        <v>9525</v>
      </c>
      <c r="G27" s="966"/>
      <c r="H27" s="966">
        <v>-9525</v>
      </c>
      <c r="I27" s="966">
        <v>0</v>
      </c>
    </row>
    <row r="28" spans="1:9" ht="18.75">
      <c r="A28" s="940"/>
      <c r="B28" s="952" t="s">
        <v>1322</v>
      </c>
      <c r="C28" s="986" t="s">
        <v>1326</v>
      </c>
      <c r="D28" s="954"/>
      <c r="E28" s="963"/>
      <c r="F28" s="984"/>
      <c r="G28" s="984"/>
      <c r="H28" s="984">
        <v>6416.32</v>
      </c>
      <c r="I28" s="984">
        <v>6416.32</v>
      </c>
    </row>
    <row r="29" spans="1:9" ht="18.75">
      <c r="A29" s="940"/>
      <c r="B29" s="944"/>
      <c r="C29" s="947"/>
      <c r="D29" s="951"/>
      <c r="E29" s="962"/>
      <c r="F29" s="966"/>
      <c r="G29" s="966"/>
      <c r="H29" s="966"/>
      <c r="I29" s="966"/>
    </row>
    <row r="30" spans="1:9">
      <c r="A30" s="935"/>
      <c r="B30" s="956"/>
      <c r="C30" s="956" t="s">
        <v>808</v>
      </c>
      <c r="D30" s="977">
        <v>141071.95000000001</v>
      </c>
      <c r="E30" s="962"/>
      <c r="F30" s="978">
        <v>20025</v>
      </c>
      <c r="G30" s="966">
        <v>0</v>
      </c>
      <c r="H30" s="966"/>
      <c r="I30" s="966"/>
    </row>
    <row r="31" spans="1:9">
      <c r="A31" s="935"/>
      <c r="B31" s="957"/>
      <c r="C31" s="957" t="s">
        <v>1056</v>
      </c>
      <c r="D31" s="974">
        <v>14704.19</v>
      </c>
      <c r="E31" s="975"/>
      <c r="F31" s="966"/>
      <c r="G31" s="966"/>
      <c r="H31" s="966"/>
      <c r="I31" s="966">
        <v>14704.19</v>
      </c>
    </row>
    <row r="32" spans="1:9">
      <c r="A32" s="935"/>
      <c r="B32" s="958"/>
      <c r="C32" s="958" t="s">
        <v>1057</v>
      </c>
      <c r="D32" s="974">
        <v>0</v>
      </c>
      <c r="E32" s="976"/>
      <c r="F32" s="966"/>
      <c r="G32" s="966"/>
      <c r="H32" s="966"/>
      <c r="I32" s="966"/>
    </row>
    <row r="33" spans="1:9">
      <c r="A33" s="934"/>
      <c r="B33" s="959"/>
      <c r="C33" s="980" t="s">
        <v>619</v>
      </c>
      <c r="D33" s="977">
        <v>155776.14000000001</v>
      </c>
      <c r="E33" s="979"/>
      <c r="F33" s="978">
        <v>20025</v>
      </c>
      <c r="G33" s="966"/>
      <c r="H33" s="966"/>
      <c r="I33" s="966"/>
    </row>
    <row r="34" spans="1:9">
      <c r="A34" s="934"/>
      <c r="B34" s="935"/>
      <c r="C34" s="981" t="s">
        <v>337</v>
      </c>
      <c r="D34" s="982">
        <v>155776.14000000001</v>
      </c>
      <c r="E34" s="983"/>
      <c r="F34" s="982">
        <v>175801.14</v>
      </c>
      <c r="G34" s="966"/>
      <c r="H34" s="966"/>
      <c r="I34" s="966">
        <f>SUM(I4:I33)</f>
        <v>166276.14000000004</v>
      </c>
    </row>
  </sheetData>
  <mergeCells count="2"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uler="0" showWhiteSpace="0" topLeftCell="A7" zoomScaleNormal="100" workbookViewId="0">
      <selection activeCell="J7" sqref="J7"/>
    </sheetView>
  </sheetViews>
  <sheetFormatPr defaultRowHeight="12.75"/>
  <cols>
    <col min="1" max="1" width="5.85546875" style="394" customWidth="1"/>
    <col min="2" max="2" width="13.85546875" style="401" customWidth="1"/>
    <col min="3" max="3" width="67.140625" style="415" customWidth="1"/>
    <col min="4" max="4" width="15.28515625" style="402" customWidth="1"/>
    <col min="5" max="5" width="34.140625" style="400" customWidth="1"/>
    <col min="6" max="6" width="16.7109375" customWidth="1"/>
    <col min="7" max="7" width="16.7109375" style="396" customWidth="1"/>
    <col min="8" max="8" width="16.5703125" customWidth="1"/>
    <col min="9" max="9" width="15.28515625" customWidth="1"/>
    <col min="10" max="10" width="15.7109375" customWidth="1"/>
  </cols>
  <sheetData>
    <row r="1" spans="1:10" ht="15.75" customHeight="1">
      <c r="A1" s="935"/>
      <c r="B1" s="987" t="s">
        <v>834</v>
      </c>
      <c r="C1" s="987"/>
      <c r="D1" s="987"/>
      <c r="E1" s="987"/>
      <c r="F1" s="935"/>
      <c r="G1" s="909"/>
      <c r="H1" s="935"/>
      <c r="I1" s="935"/>
      <c r="J1" s="935"/>
    </row>
    <row r="2" spans="1:10" ht="15.75" customHeight="1">
      <c r="A2" s="935"/>
      <c r="B2" s="988" t="s">
        <v>948</v>
      </c>
      <c r="C2" s="988"/>
      <c r="D2" s="988"/>
      <c r="E2" s="988"/>
      <c r="F2" s="935"/>
      <c r="G2" s="909"/>
      <c r="H2" s="935"/>
      <c r="I2" s="935"/>
      <c r="J2" s="935"/>
    </row>
    <row r="3" spans="1:10" ht="38.25">
      <c r="A3" s="535" t="s">
        <v>804</v>
      </c>
      <c r="B3" s="539" t="s">
        <v>805</v>
      </c>
      <c r="C3" s="536" t="s">
        <v>806</v>
      </c>
      <c r="D3" s="537" t="s">
        <v>807</v>
      </c>
      <c r="E3" s="546" t="s">
        <v>122</v>
      </c>
      <c r="F3" s="546" t="s">
        <v>1061</v>
      </c>
      <c r="G3" s="589" t="s">
        <v>1210</v>
      </c>
      <c r="H3" s="546" t="s">
        <v>1251</v>
      </c>
      <c r="I3" s="990" t="s">
        <v>1307</v>
      </c>
      <c r="J3" s="990" t="s">
        <v>1327</v>
      </c>
    </row>
    <row r="4" spans="1:10" s="393" customFormat="1" ht="25.5" customHeight="1">
      <c r="A4" s="549" t="s">
        <v>1197</v>
      </c>
      <c r="B4" s="549" t="s">
        <v>427</v>
      </c>
      <c r="C4" s="550" t="s">
        <v>178</v>
      </c>
      <c r="D4" s="551"/>
      <c r="E4" s="552" t="s">
        <v>1198</v>
      </c>
      <c r="F4" s="553">
        <v>800</v>
      </c>
      <c r="G4" s="584"/>
      <c r="H4" s="585"/>
      <c r="I4" s="992">
        <v>-118</v>
      </c>
      <c r="J4" s="994">
        <v>682</v>
      </c>
    </row>
    <row r="5" spans="1:10" s="393" customFormat="1" ht="69.75" customHeight="1">
      <c r="A5" s="538">
        <v>2</v>
      </c>
      <c r="B5" s="540" t="s">
        <v>433</v>
      </c>
      <c r="C5" s="541" t="s">
        <v>1045</v>
      </c>
      <c r="D5" s="542">
        <v>700</v>
      </c>
      <c r="E5" s="547"/>
      <c r="F5" s="553"/>
      <c r="G5" s="584"/>
      <c r="H5" s="585"/>
      <c r="I5" s="989">
        <v>-300</v>
      </c>
      <c r="J5" s="995">
        <v>400</v>
      </c>
    </row>
    <row r="6" spans="1:10" s="393" customFormat="1" ht="64.5" customHeight="1">
      <c r="A6" s="538">
        <v>3</v>
      </c>
      <c r="B6" s="540" t="s">
        <v>43</v>
      </c>
      <c r="C6" s="541" t="s">
        <v>879</v>
      </c>
      <c r="D6" s="542">
        <v>3000</v>
      </c>
      <c r="E6" s="547"/>
      <c r="F6" s="553"/>
      <c r="G6" s="584"/>
      <c r="H6" s="585"/>
      <c r="I6" s="989"/>
      <c r="J6" s="995">
        <v>3000</v>
      </c>
    </row>
    <row r="7" spans="1:10" s="408" customFormat="1" ht="191.25">
      <c r="A7" s="538">
        <v>4</v>
      </c>
      <c r="B7" s="543" t="s">
        <v>443</v>
      </c>
      <c r="C7" s="544" t="s">
        <v>1005</v>
      </c>
      <c r="D7" s="545">
        <v>14000</v>
      </c>
      <c r="E7" s="548" t="s">
        <v>1199</v>
      </c>
      <c r="F7" s="553">
        <v>4300</v>
      </c>
      <c r="G7" s="601">
        <v>-800</v>
      </c>
      <c r="H7" s="588">
        <v>-440.2</v>
      </c>
      <c r="I7" s="989">
        <v>-359.8</v>
      </c>
      <c r="J7" s="995">
        <v>16700</v>
      </c>
    </row>
    <row r="8" spans="1:10" s="408" customFormat="1" ht="38.25">
      <c r="A8" s="538">
        <v>5</v>
      </c>
      <c r="B8" s="543" t="s">
        <v>447</v>
      </c>
      <c r="C8" s="541" t="s">
        <v>199</v>
      </c>
      <c r="D8" s="545">
        <v>500</v>
      </c>
      <c r="E8" s="546" t="s">
        <v>1200</v>
      </c>
      <c r="F8" s="553">
        <v>200</v>
      </c>
      <c r="G8" s="587"/>
      <c r="H8" s="586"/>
      <c r="I8" s="989">
        <v>-167.05</v>
      </c>
      <c r="J8" s="995">
        <v>532.95000000000005</v>
      </c>
    </row>
    <row r="9" spans="1:10" s="393" customFormat="1" ht="18" customHeight="1">
      <c r="A9" s="538">
        <v>6</v>
      </c>
      <c r="B9" s="543" t="s">
        <v>363</v>
      </c>
      <c r="C9" s="541" t="s">
        <v>209</v>
      </c>
      <c r="D9" s="545">
        <v>400</v>
      </c>
      <c r="E9" s="600" t="s">
        <v>1046</v>
      </c>
      <c r="F9" s="554"/>
      <c r="G9" s="584"/>
      <c r="H9" s="585"/>
      <c r="I9" s="989">
        <v>-65.2</v>
      </c>
      <c r="J9" s="995">
        <v>334.8</v>
      </c>
    </row>
    <row r="10" spans="1:10" s="408" customFormat="1" ht="25.5">
      <c r="A10" s="538">
        <v>7</v>
      </c>
      <c r="B10" s="549" t="s">
        <v>11</v>
      </c>
      <c r="C10" s="550" t="s">
        <v>222</v>
      </c>
      <c r="D10" s="597"/>
      <c r="E10" s="594" t="s">
        <v>1328</v>
      </c>
      <c r="F10" s="598"/>
      <c r="G10" s="587"/>
      <c r="H10" s="586">
        <v>440.2</v>
      </c>
      <c r="I10" s="989"/>
      <c r="J10" s="995">
        <v>440.2</v>
      </c>
    </row>
    <row r="11" spans="1:10" s="408" customFormat="1" ht="15.75" thickBot="1">
      <c r="A11" s="592">
        <v>8</v>
      </c>
      <c r="B11" s="593" t="s">
        <v>20</v>
      </c>
      <c r="C11" s="595" t="s">
        <v>227</v>
      </c>
      <c r="D11" s="556"/>
      <c r="E11" s="596"/>
      <c r="F11" s="557"/>
      <c r="G11" s="590"/>
      <c r="H11" s="586"/>
      <c r="I11" s="995">
        <v>500</v>
      </c>
      <c r="J11" s="995">
        <v>500</v>
      </c>
    </row>
    <row r="12" spans="1:10" s="408" customFormat="1" ht="15.75" thickTop="1">
      <c r="A12" s="632">
        <v>9</v>
      </c>
      <c r="B12" s="633" t="s">
        <v>35</v>
      </c>
      <c r="C12" s="637" t="s">
        <v>235</v>
      </c>
      <c r="D12" s="634"/>
      <c r="E12" s="596"/>
      <c r="F12" s="635"/>
      <c r="G12" s="636">
        <v>800</v>
      </c>
      <c r="H12" s="631"/>
      <c r="I12" s="989">
        <v>-14.27</v>
      </c>
      <c r="J12" s="995">
        <v>785.73</v>
      </c>
    </row>
    <row r="13" spans="1:10" s="393" customFormat="1" ht="30">
      <c r="A13" s="538">
        <v>10</v>
      </c>
      <c r="B13" s="558" t="s">
        <v>63</v>
      </c>
      <c r="C13" s="559" t="s">
        <v>266</v>
      </c>
      <c r="D13" s="599"/>
      <c r="E13" s="547" t="s">
        <v>1201</v>
      </c>
      <c r="F13" s="555">
        <v>4225</v>
      </c>
      <c r="G13" s="591"/>
      <c r="H13" s="585"/>
      <c r="I13" s="989">
        <v>-482.68</v>
      </c>
      <c r="J13" s="995">
        <v>3742.32</v>
      </c>
    </row>
    <row r="14" spans="1:10" ht="15.75">
      <c r="A14" s="935"/>
      <c r="B14" s="935"/>
      <c r="C14" s="561" t="s">
        <v>808</v>
      </c>
      <c r="D14" s="560">
        <v>18600</v>
      </c>
      <c r="E14" s="562"/>
      <c r="F14" s="560">
        <v>9525</v>
      </c>
      <c r="G14" s="579">
        <v>0</v>
      </c>
      <c r="H14" s="583">
        <v>0</v>
      </c>
      <c r="I14" s="989"/>
      <c r="J14" s="995"/>
    </row>
    <row r="15" spans="1:10">
      <c r="B15" s="1246"/>
      <c r="C15" s="1247"/>
      <c r="D15" s="397"/>
      <c r="E15" s="398"/>
      <c r="F15" s="396"/>
      <c r="I15" s="993">
        <v>-1007</v>
      </c>
      <c r="J15" s="991">
        <v>27118</v>
      </c>
    </row>
    <row r="16" spans="1:10">
      <c r="B16" s="1247"/>
      <c r="C16" s="1247"/>
      <c r="D16" s="399"/>
    </row>
    <row r="18" spans="5:5">
      <c r="E18" s="403"/>
    </row>
  </sheetData>
  <mergeCells count="1">
    <mergeCell ref="B15:C16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22" workbookViewId="0">
      <selection activeCell="O20" sqref="O20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91" t="s">
        <v>293</v>
      </c>
      <c r="B1" s="92" t="s">
        <v>627</v>
      </c>
    </row>
    <row r="2" spans="1:9" ht="15">
      <c r="A2" s="93" t="s">
        <v>620</v>
      </c>
      <c r="B2" s="94" t="s">
        <v>628</v>
      </c>
    </row>
    <row r="3" spans="1:9" ht="15">
      <c r="A3" s="95" t="s">
        <v>335</v>
      </c>
      <c r="B3" s="96" t="s">
        <v>629</v>
      </c>
    </row>
    <row r="4" spans="1:9" ht="15.75" thickBot="1">
      <c r="A4" s="168"/>
      <c r="B4" s="169"/>
      <c r="C4" s="170"/>
      <c r="D4" s="170"/>
      <c r="E4" s="170"/>
      <c r="F4" s="170"/>
      <c r="G4" s="170"/>
      <c r="H4" s="170"/>
      <c r="I4" s="170"/>
    </row>
    <row r="5" spans="1:9" ht="15">
      <c r="A5" s="171"/>
      <c r="B5" s="172" t="s">
        <v>639</v>
      </c>
      <c r="C5" s="192"/>
      <c r="D5" s="196" t="s">
        <v>640</v>
      </c>
      <c r="E5" s="192"/>
      <c r="F5" s="196" t="s">
        <v>641</v>
      </c>
      <c r="G5" s="192"/>
      <c r="H5" s="196" t="s">
        <v>642</v>
      </c>
      <c r="I5" s="204" t="s">
        <v>619</v>
      </c>
    </row>
    <row r="6" spans="1:9" ht="15">
      <c r="A6" s="171"/>
      <c r="B6" s="172"/>
      <c r="C6" s="191" t="s">
        <v>643</v>
      </c>
      <c r="D6" s="197" t="s">
        <v>644</v>
      </c>
      <c r="E6" s="191" t="s">
        <v>643</v>
      </c>
      <c r="F6" s="197" t="s">
        <v>644</v>
      </c>
      <c r="G6" s="191" t="s">
        <v>645</v>
      </c>
      <c r="H6" s="197" t="s">
        <v>644</v>
      </c>
      <c r="I6" s="205"/>
    </row>
    <row r="7" spans="1:9" ht="25.5">
      <c r="A7" s="173" t="s">
        <v>293</v>
      </c>
      <c r="B7" s="182" t="s">
        <v>646</v>
      </c>
      <c r="C7" s="193">
        <v>100</v>
      </c>
      <c r="D7" s="198">
        <f>$I7*C7/100</f>
        <v>7350</v>
      </c>
      <c r="E7" s="201">
        <v>0</v>
      </c>
      <c r="F7" s="198">
        <f t="shared" ref="F7:H22" si="0">$I7*E7/100</f>
        <v>0</v>
      </c>
      <c r="G7" s="201">
        <v>0</v>
      </c>
      <c r="H7" s="198">
        <f t="shared" si="0"/>
        <v>0</v>
      </c>
      <c r="I7" s="206">
        <f>'2024-ΠΡΟΫΠ ΑΝΑ ΒΟΜ'!L2</f>
        <v>7350</v>
      </c>
    </row>
    <row r="8" spans="1:9" ht="15">
      <c r="A8" s="175" t="s">
        <v>335</v>
      </c>
      <c r="B8" s="182" t="s">
        <v>103</v>
      </c>
      <c r="C8" s="193">
        <v>0</v>
      </c>
      <c r="D8" s="198">
        <f t="shared" ref="D8:D32" si="1">$I8*C8/100</f>
        <v>0</v>
      </c>
      <c r="E8" s="201">
        <v>100</v>
      </c>
      <c r="F8" s="198">
        <f t="shared" si="0"/>
        <v>7852.27</v>
      </c>
      <c r="G8" s="201">
        <v>0</v>
      </c>
      <c r="H8" s="198">
        <f t="shared" si="0"/>
        <v>0</v>
      </c>
      <c r="I8" s="206">
        <f>'2024-ΠΡΟΫΠ ΑΝΑ ΒΟΜ'!L3</f>
        <v>7852.27</v>
      </c>
    </row>
    <row r="9" spans="1:9" ht="15">
      <c r="A9" s="175" t="s">
        <v>335</v>
      </c>
      <c r="B9" s="182" t="s">
        <v>104</v>
      </c>
      <c r="C9" s="193">
        <v>100</v>
      </c>
      <c r="D9" s="198">
        <f t="shared" si="1"/>
        <v>0</v>
      </c>
      <c r="E9" s="201">
        <v>0</v>
      </c>
      <c r="F9" s="198">
        <f t="shared" si="0"/>
        <v>0</v>
      </c>
      <c r="G9" s="201">
        <v>0</v>
      </c>
      <c r="H9" s="198">
        <f t="shared" si="0"/>
        <v>0</v>
      </c>
      <c r="I9" s="206">
        <f>'2024-ΠΡΟΫΠ ΑΝΑ ΒΟΜ'!L5</f>
        <v>0</v>
      </c>
    </row>
    <row r="10" spans="1:9" ht="15">
      <c r="A10" s="173" t="s">
        <v>293</v>
      </c>
      <c r="B10" s="182" t="s">
        <v>91</v>
      </c>
      <c r="C10" s="193">
        <v>25</v>
      </c>
      <c r="D10" s="198">
        <f>$I10*C10/100</f>
        <v>344164.02750000003</v>
      </c>
      <c r="E10" s="201">
        <v>75</v>
      </c>
      <c r="F10" s="198">
        <f t="shared" si="0"/>
        <v>1032492.0825000001</v>
      </c>
      <c r="G10" s="201">
        <v>0</v>
      </c>
      <c r="H10" s="198">
        <f t="shared" si="0"/>
        <v>0</v>
      </c>
      <c r="I10" s="206">
        <f>'2024-ΠΡΟΫΠ ΑΝΑ ΒΟΜ'!L6</f>
        <v>1376656.11</v>
      </c>
    </row>
    <row r="11" spans="1:9" ht="15">
      <c r="A11" s="173" t="s">
        <v>293</v>
      </c>
      <c r="B11" s="182" t="s">
        <v>89</v>
      </c>
      <c r="C11" s="193">
        <v>25</v>
      </c>
      <c r="D11" s="198">
        <f t="shared" si="1"/>
        <v>21250</v>
      </c>
      <c r="E11" s="201">
        <v>75</v>
      </c>
      <c r="F11" s="198">
        <f t="shared" si="0"/>
        <v>63750</v>
      </c>
      <c r="G11" s="201">
        <v>0</v>
      </c>
      <c r="H11" s="198">
        <f t="shared" si="0"/>
        <v>0</v>
      </c>
      <c r="I11" s="206">
        <f>'2024-ΠΡΟΫΠ ΑΝΑ ΒΟΜ'!L7</f>
        <v>85000</v>
      </c>
    </row>
    <row r="12" spans="1:9" ht="15">
      <c r="A12" s="173" t="s">
        <v>293</v>
      </c>
      <c r="B12" s="182" t="s">
        <v>88</v>
      </c>
      <c r="C12" s="193">
        <v>25</v>
      </c>
      <c r="D12" s="198">
        <f t="shared" si="1"/>
        <v>112156.29</v>
      </c>
      <c r="E12" s="201">
        <v>75</v>
      </c>
      <c r="F12" s="198">
        <f t="shared" si="0"/>
        <v>336468.87</v>
      </c>
      <c r="G12" s="201">
        <v>0</v>
      </c>
      <c r="H12" s="198">
        <f t="shared" si="0"/>
        <v>0</v>
      </c>
      <c r="I12" s="206">
        <f>'2024-ΠΡΟΫΠ ΑΝΑ ΒΟΜ'!L8</f>
        <v>448625.16000000003</v>
      </c>
    </row>
    <row r="13" spans="1:9" ht="15">
      <c r="A13" s="173" t="s">
        <v>293</v>
      </c>
      <c r="B13" s="182" t="s">
        <v>105</v>
      </c>
      <c r="C13" s="193">
        <v>0</v>
      </c>
      <c r="D13" s="198">
        <f t="shared" si="1"/>
        <v>0</v>
      </c>
      <c r="E13" s="201">
        <v>0</v>
      </c>
      <c r="F13" s="198">
        <f t="shared" si="0"/>
        <v>0</v>
      </c>
      <c r="G13" s="201">
        <v>100</v>
      </c>
      <c r="H13" s="198">
        <f t="shared" si="0"/>
        <v>765805</v>
      </c>
      <c r="I13" s="206">
        <f>'2024-ΠΡΟΫΠ ΑΝΑ ΒΟΜ'!L9</f>
        <v>765805</v>
      </c>
    </row>
    <row r="14" spans="1:9" ht="15">
      <c r="A14" s="173" t="s">
        <v>293</v>
      </c>
      <c r="B14" s="182" t="s">
        <v>90</v>
      </c>
      <c r="C14" s="193">
        <v>25</v>
      </c>
      <c r="D14" s="198">
        <f t="shared" si="1"/>
        <v>9175</v>
      </c>
      <c r="E14" s="201">
        <v>75</v>
      </c>
      <c r="F14" s="198">
        <f t="shared" si="0"/>
        <v>27525</v>
      </c>
      <c r="G14" s="201">
        <v>0</v>
      </c>
      <c r="H14" s="198">
        <f t="shared" si="0"/>
        <v>0</v>
      </c>
      <c r="I14" s="206">
        <f>'2024-ΠΡΟΫΠ ΑΝΑ ΒΟΜ'!L10</f>
        <v>36700</v>
      </c>
    </row>
    <row r="15" spans="1:9" ht="15">
      <c r="A15" s="173" t="s">
        <v>293</v>
      </c>
      <c r="B15" s="182" t="s">
        <v>92</v>
      </c>
      <c r="C15" s="193">
        <v>25</v>
      </c>
      <c r="D15" s="198">
        <f t="shared" si="1"/>
        <v>155888.82</v>
      </c>
      <c r="E15" s="201">
        <v>75</v>
      </c>
      <c r="F15" s="198">
        <f t="shared" si="0"/>
        <v>467666.46</v>
      </c>
      <c r="G15" s="201">
        <v>0</v>
      </c>
      <c r="H15" s="198">
        <f t="shared" si="0"/>
        <v>0</v>
      </c>
      <c r="I15" s="206">
        <f>'2024-ΠΡΟΫΠ ΑΝΑ ΒΟΜ'!L11</f>
        <v>623555.28</v>
      </c>
    </row>
    <row r="16" spans="1:9" ht="15">
      <c r="A16" s="173" t="s">
        <v>293</v>
      </c>
      <c r="B16" s="182" t="s">
        <v>93</v>
      </c>
      <c r="C16" s="193">
        <v>25</v>
      </c>
      <c r="D16" s="198">
        <f t="shared" si="1"/>
        <v>160181.48250000001</v>
      </c>
      <c r="E16" s="201">
        <v>75</v>
      </c>
      <c r="F16" s="198">
        <f t="shared" si="0"/>
        <v>480544.44750000007</v>
      </c>
      <c r="G16" s="201">
        <v>0</v>
      </c>
      <c r="H16" s="198">
        <f t="shared" si="0"/>
        <v>0</v>
      </c>
      <c r="I16" s="206">
        <f>'2024-ΠΡΟΫΠ ΑΝΑ ΒΟΜ'!L12</f>
        <v>640725.93000000005</v>
      </c>
    </row>
    <row r="17" spans="1:9" ht="15">
      <c r="A17" s="173" t="s">
        <v>293</v>
      </c>
      <c r="B17" s="182" t="s">
        <v>94</v>
      </c>
      <c r="C17" s="193">
        <v>25</v>
      </c>
      <c r="D17" s="198">
        <f t="shared" si="1"/>
        <v>32125</v>
      </c>
      <c r="E17" s="201">
        <v>75</v>
      </c>
      <c r="F17" s="198">
        <f t="shared" si="0"/>
        <v>96375</v>
      </c>
      <c r="G17" s="201">
        <v>0</v>
      </c>
      <c r="H17" s="198">
        <f t="shared" si="0"/>
        <v>0</v>
      </c>
      <c r="I17" s="206">
        <f>'2024-ΠΡΟΫΠ ΑΝΑ ΒΟΜ'!L13</f>
        <v>128500</v>
      </c>
    </row>
    <row r="18" spans="1:9" ht="15">
      <c r="A18" s="176" t="s">
        <v>620</v>
      </c>
      <c r="B18" s="182" t="s">
        <v>95</v>
      </c>
      <c r="C18" s="193">
        <v>25</v>
      </c>
      <c r="D18" s="198">
        <f t="shared" si="1"/>
        <v>12525</v>
      </c>
      <c r="E18" s="201">
        <v>75</v>
      </c>
      <c r="F18" s="198">
        <f t="shared" si="0"/>
        <v>37575</v>
      </c>
      <c r="G18" s="201">
        <v>0</v>
      </c>
      <c r="H18" s="198">
        <f t="shared" si="0"/>
        <v>0</v>
      </c>
      <c r="I18" s="206">
        <f>'2024-ΠΡΟΫΠ ΑΝΑ ΒΟΜ'!L14</f>
        <v>50100</v>
      </c>
    </row>
    <row r="19" spans="1:9" ht="24">
      <c r="A19" s="176" t="s">
        <v>620</v>
      </c>
      <c r="B19" s="183" t="s">
        <v>106</v>
      </c>
      <c r="C19" s="193">
        <v>0</v>
      </c>
      <c r="D19" s="198">
        <f t="shared" si="1"/>
        <v>0</v>
      </c>
      <c r="E19" s="201">
        <v>100</v>
      </c>
      <c r="F19" s="198">
        <f t="shared" si="0"/>
        <v>3300</v>
      </c>
      <c r="G19" s="201">
        <v>0</v>
      </c>
      <c r="H19" s="198">
        <f t="shared" si="0"/>
        <v>0</v>
      </c>
      <c r="I19" s="206">
        <f>'2024-ΠΡΟΫΠ ΑΝΑ ΒΟΜ'!L15</f>
        <v>3300</v>
      </c>
    </row>
    <row r="20" spans="1:9" ht="22.5">
      <c r="A20" s="176" t="s">
        <v>620</v>
      </c>
      <c r="B20" s="184" t="s">
        <v>656</v>
      </c>
      <c r="C20" s="193">
        <v>25</v>
      </c>
      <c r="D20" s="198">
        <f t="shared" si="1"/>
        <v>62374.995000000003</v>
      </c>
      <c r="E20" s="201">
        <v>75</v>
      </c>
      <c r="F20" s="198">
        <f t="shared" si="0"/>
        <v>187124.98499999999</v>
      </c>
      <c r="G20" s="201">
        <v>0</v>
      </c>
      <c r="H20" s="198">
        <f t="shared" si="0"/>
        <v>0</v>
      </c>
      <c r="I20" s="206">
        <f>'2024-ΠΡΟΫΠ ΑΝΑ ΒΟΜ'!L16</f>
        <v>249499.97999999998</v>
      </c>
    </row>
    <row r="21" spans="1:9" ht="22.5">
      <c r="A21" s="175" t="s">
        <v>335</v>
      </c>
      <c r="B21" s="185" t="s">
        <v>655</v>
      </c>
      <c r="C21" s="193">
        <v>25</v>
      </c>
      <c r="D21" s="198">
        <f t="shared" si="1"/>
        <v>208792.64249999999</v>
      </c>
      <c r="E21" s="201">
        <v>75</v>
      </c>
      <c r="F21" s="198">
        <f t="shared" si="0"/>
        <v>626377.92749999987</v>
      </c>
      <c r="G21" s="201">
        <v>0</v>
      </c>
      <c r="H21" s="198">
        <f t="shared" si="0"/>
        <v>0</v>
      </c>
      <c r="I21" s="206">
        <f>'2024-ΠΡΟΫΠ ΑΝΑ ΒΟΜ'!L17</f>
        <v>835170.57</v>
      </c>
    </row>
    <row r="22" spans="1:9" ht="15">
      <c r="A22" s="176" t="s">
        <v>620</v>
      </c>
      <c r="B22" s="182" t="s">
        <v>108</v>
      </c>
      <c r="C22" s="193">
        <v>0</v>
      </c>
      <c r="D22" s="198">
        <f t="shared" si="1"/>
        <v>0</v>
      </c>
      <c r="E22" s="201">
        <v>100</v>
      </c>
      <c r="F22" s="198">
        <f t="shared" si="0"/>
        <v>35715.89</v>
      </c>
      <c r="G22" s="201">
        <v>0</v>
      </c>
      <c r="H22" s="198">
        <f t="shared" si="0"/>
        <v>0</v>
      </c>
      <c r="I22" s="206">
        <f>'2024-ΠΡΟΫΠ ΑΝΑ ΒΟΜ'!L18</f>
        <v>35715.89</v>
      </c>
    </row>
    <row r="23" spans="1:9" ht="25.5">
      <c r="A23" s="173" t="s">
        <v>293</v>
      </c>
      <c r="B23" s="186" t="s">
        <v>657</v>
      </c>
      <c r="C23" s="193">
        <v>0</v>
      </c>
      <c r="D23" s="198">
        <f t="shared" si="1"/>
        <v>0</v>
      </c>
      <c r="E23" s="201">
        <v>0</v>
      </c>
      <c r="F23" s="198">
        <f t="shared" ref="F23:F25" si="2">$I23*E23/100</f>
        <v>0</v>
      </c>
      <c r="G23" s="201">
        <v>100</v>
      </c>
      <c r="H23" s="198">
        <f t="shared" ref="H23:H25" si="3">$I23*G23/100</f>
        <v>140395.63999999998</v>
      </c>
      <c r="I23" s="206">
        <f>'2024-ΠΡΟΫΠ ΑΝΑ ΒΟΜ'!L19</f>
        <v>140395.63999999998</v>
      </c>
    </row>
    <row r="24" spans="1:9" ht="25.5">
      <c r="A24" s="175" t="s">
        <v>335</v>
      </c>
      <c r="B24" s="182" t="s">
        <v>96</v>
      </c>
      <c r="C24" s="193">
        <v>0</v>
      </c>
      <c r="D24" s="198">
        <f t="shared" si="1"/>
        <v>0</v>
      </c>
      <c r="E24" s="201">
        <v>0</v>
      </c>
      <c r="F24" s="198">
        <f t="shared" si="2"/>
        <v>0</v>
      </c>
      <c r="G24" s="201">
        <v>100</v>
      </c>
      <c r="H24" s="198">
        <f t="shared" si="3"/>
        <v>0</v>
      </c>
      <c r="I24" s="206">
        <f>'2024-ΠΡΟΫΠ ΑΝΑ ΒΟΜ'!L20</f>
        <v>0</v>
      </c>
    </row>
    <row r="25" spans="1:9" ht="15.75" thickBot="1">
      <c r="A25" s="176" t="s">
        <v>620</v>
      </c>
      <c r="B25" s="187" t="s">
        <v>110</v>
      </c>
      <c r="C25" s="193">
        <v>25</v>
      </c>
      <c r="D25" s="198">
        <f t="shared" si="1"/>
        <v>289522.37999999995</v>
      </c>
      <c r="E25" s="201">
        <v>75</v>
      </c>
      <c r="F25" s="198">
        <f t="shared" si="2"/>
        <v>868567.1399999999</v>
      </c>
      <c r="G25" s="201">
        <v>0</v>
      </c>
      <c r="H25" s="198">
        <f t="shared" si="3"/>
        <v>0</v>
      </c>
      <c r="I25" s="206">
        <f>'2024-ΠΡΟΫΠ ΑΝΑ ΒΟΜ'!L21</f>
        <v>1158089.5199999998</v>
      </c>
    </row>
    <row r="26" spans="1:9" ht="15.75" thickBot="1">
      <c r="A26" s="177"/>
      <c r="B26" s="188" t="s">
        <v>622</v>
      </c>
      <c r="C26" s="194"/>
      <c r="D26" s="199">
        <f>SUM(D7:D25)</f>
        <v>1415505.6375</v>
      </c>
      <c r="E26" s="202"/>
      <c r="F26" s="199">
        <f>SUM(F7:F25)</f>
        <v>4271335.0724999998</v>
      </c>
      <c r="G26" s="202"/>
      <c r="H26" s="199">
        <f>SUM(H7:H25)</f>
        <v>906200.64</v>
      </c>
      <c r="I26" s="207">
        <f>SUM(I7:I25)</f>
        <v>6593041.3499999996</v>
      </c>
    </row>
    <row r="27" spans="1:9" ht="15">
      <c r="A27" s="173" t="s">
        <v>293</v>
      </c>
      <c r="B27" s="189" t="s">
        <v>623</v>
      </c>
      <c r="C27" s="193">
        <v>0</v>
      </c>
      <c r="D27" s="198" t="e">
        <f t="shared" si="1"/>
        <v>#REF!</v>
      </c>
      <c r="E27" s="201">
        <v>100</v>
      </c>
      <c r="F27" s="198" t="e">
        <f t="shared" ref="F27:F32" si="4">$I27*E27/100</f>
        <v>#REF!</v>
      </c>
      <c r="G27" s="201">
        <v>0</v>
      </c>
      <c r="H27" s="198" t="e">
        <f t="shared" ref="H27:H31" si="5">$I27*G27/100</f>
        <v>#REF!</v>
      </c>
      <c r="I27" s="206" t="e">
        <f>'2024-ΠΡΟΫΠ ΑΝΑ ΒΟΜ'!#REF!</f>
        <v>#REF!</v>
      </c>
    </row>
    <row r="28" spans="1:9" ht="15">
      <c r="A28" s="173" t="s">
        <v>293</v>
      </c>
      <c r="B28" s="189" t="s">
        <v>101</v>
      </c>
      <c r="C28" s="193">
        <v>0</v>
      </c>
      <c r="D28" s="198">
        <f t="shared" si="1"/>
        <v>0</v>
      </c>
      <c r="E28" s="201">
        <v>100</v>
      </c>
      <c r="F28" s="198">
        <f t="shared" si="4"/>
        <v>0</v>
      </c>
      <c r="G28" s="201">
        <v>0</v>
      </c>
      <c r="H28" s="198">
        <f t="shared" si="5"/>
        <v>0</v>
      </c>
      <c r="I28" s="206">
        <f>'2024-ΠΡΟΫΠ ΑΝΑ ΒΟΜ'!L23</f>
        <v>0</v>
      </c>
    </row>
    <row r="29" spans="1:9" ht="15">
      <c r="A29" s="173" t="s">
        <v>293</v>
      </c>
      <c r="B29" s="189" t="s">
        <v>99</v>
      </c>
      <c r="C29" s="193">
        <v>0</v>
      </c>
      <c r="D29" s="198">
        <f t="shared" si="1"/>
        <v>0</v>
      </c>
      <c r="E29" s="201">
        <v>0</v>
      </c>
      <c r="F29" s="198">
        <f t="shared" si="4"/>
        <v>0</v>
      </c>
      <c r="G29" s="201">
        <v>100</v>
      </c>
      <c r="H29" s="198">
        <f t="shared" si="5"/>
        <v>1470150</v>
      </c>
      <c r="I29" s="206">
        <f>'2024-ΠΡΟΫΠ ΑΝΑ ΒΟΜ'!L24</f>
        <v>1470150</v>
      </c>
    </row>
    <row r="30" spans="1:9" ht="15">
      <c r="A30" s="173" t="s">
        <v>293</v>
      </c>
      <c r="B30" s="189" t="s">
        <v>98</v>
      </c>
      <c r="C30" s="193">
        <v>0</v>
      </c>
      <c r="D30" s="198">
        <f t="shared" si="1"/>
        <v>0</v>
      </c>
      <c r="E30" s="201">
        <v>100</v>
      </c>
      <c r="F30" s="198">
        <f t="shared" si="4"/>
        <v>261367.57</v>
      </c>
      <c r="G30" s="201">
        <v>0</v>
      </c>
      <c r="H30" s="198">
        <f t="shared" si="5"/>
        <v>0</v>
      </c>
      <c r="I30" s="206">
        <f>'2024-ΠΡΟΫΠ ΑΝΑ ΒΟΜ'!L25</f>
        <v>261367.57</v>
      </c>
    </row>
    <row r="31" spans="1:9" ht="15">
      <c r="A31" s="323" t="s">
        <v>293</v>
      </c>
      <c r="B31" s="324" t="s">
        <v>733</v>
      </c>
      <c r="C31" s="319">
        <v>0</v>
      </c>
      <c r="D31" s="320"/>
      <c r="E31" s="321">
        <v>0</v>
      </c>
      <c r="F31" s="320"/>
      <c r="G31" s="321">
        <v>100</v>
      </c>
      <c r="H31" s="198">
        <f t="shared" si="5"/>
        <v>3620000</v>
      </c>
      <c r="I31" s="206">
        <f>'2024-ΠΡΟΫΠ ΑΝΑ ΒΟΜ'!L26</f>
        <v>3620000</v>
      </c>
    </row>
    <row r="32" spans="1:9" ht="27.75" customHeight="1">
      <c r="A32" s="325"/>
      <c r="B32" s="326" t="str">
        <f>'2024-ΠΡΟΫΠ ΑΝΑ ΒΟΜ'!B27</f>
        <v xml:space="preserve"> Αποδόσεις σε τρίτους (αντίκρ. Λογαριασμών κρατήσεων)</v>
      </c>
      <c r="C32" s="193">
        <v>25</v>
      </c>
      <c r="D32" s="198">
        <f t="shared" si="1"/>
        <v>130900</v>
      </c>
      <c r="E32" s="201">
        <v>75</v>
      </c>
      <c r="F32" s="198">
        <f t="shared" si="4"/>
        <v>392700</v>
      </c>
      <c r="G32" s="201">
        <v>0</v>
      </c>
      <c r="H32" s="198">
        <f t="shared" ref="H32" si="6">$I32*G32/100</f>
        <v>0</v>
      </c>
      <c r="I32" s="206">
        <f>'2024-ΠΡΟΫΠ ΑΝΑ ΒΟΜ'!L27</f>
        <v>523600</v>
      </c>
    </row>
    <row r="33" spans="1:9" ht="15.75" thickBot="1">
      <c r="B33" s="322" t="s">
        <v>647</v>
      </c>
      <c r="C33" s="195"/>
      <c r="D33" s="200" t="e">
        <f>SUM(D26:D32)</f>
        <v>#REF!</v>
      </c>
      <c r="E33" s="195"/>
      <c r="F33" s="200" t="e">
        <f>SUM(F26:F32)</f>
        <v>#REF!</v>
      </c>
      <c r="G33" s="203"/>
      <c r="H33" s="200" t="e">
        <f>SUM(H26:H32)</f>
        <v>#REF!</v>
      </c>
      <c r="I33" s="208" t="e">
        <f>SUM(I26:I32)</f>
        <v>#REF!</v>
      </c>
    </row>
    <row r="34" spans="1:9" ht="15.75" thickBot="1">
      <c r="B34" s="179"/>
      <c r="C34" s="180"/>
      <c r="D34" s="180"/>
      <c r="E34" s="180"/>
      <c r="F34" s="180"/>
      <c r="G34" s="180"/>
      <c r="H34" s="180"/>
      <c r="I34" s="181"/>
    </row>
    <row r="35" spans="1:9" ht="15">
      <c r="A35" s="171"/>
      <c r="B35" s="172" t="s">
        <v>648</v>
      </c>
      <c r="C35" s="192"/>
      <c r="D35" s="210" t="s">
        <v>640</v>
      </c>
      <c r="E35" s="192"/>
      <c r="F35" s="210" t="s">
        <v>641</v>
      </c>
      <c r="G35" s="192"/>
      <c r="H35" s="210" t="s">
        <v>642</v>
      </c>
      <c r="I35" s="204" t="s">
        <v>619</v>
      </c>
    </row>
    <row r="36" spans="1:9" ht="15">
      <c r="A36" s="171"/>
      <c r="B36" s="172"/>
      <c r="C36" s="191" t="s">
        <v>643</v>
      </c>
      <c r="D36" s="211" t="s">
        <v>644</v>
      </c>
      <c r="E36" s="191" t="s">
        <v>643</v>
      </c>
      <c r="F36" s="211" t="s">
        <v>644</v>
      </c>
      <c r="G36" s="191" t="s">
        <v>645</v>
      </c>
      <c r="H36" s="211" t="s">
        <v>644</v>
      </c>
      <c r="I36" s="205"/>
    </row>
    <row r="37" spans="1:9" ht="25.5">
      <c r="A37" s="173" t="s">
        <v>293</v>
      </c>
      <c r="B37" s="182" t="s">
        <v>646</v>
      </c>
      <c r="C37" s="193">
        <v>100</v>
      </c>
      <c r="D37" s="212">
        <f>$I37*C37/100</f>
        <v>2350</v>
      </c>
      <c r="E37" s="201">
        <v>0</v>
      </c>
      <c r="F37" s="212">
        <f t="shared" ref="F37:F55" si="7">$I37*E37/100</f>
        <v>0</v>
      </c>
      <c r="G37" s="201">
        <v>0</v>
      </c>
      <c r="H37" s="212">
        <f t="shared" ref="H37:H55" si="8">$I37*G37/100</f>
        <v>0</v>
      </c>
      <c r="I37" s="206">
        <f>'2024-ΠΡΟΫΠ ΑΝΑ ΒΟΜ'!G2</f>
        <v>2350</v>
      </c>
    </row>
    <row r="38" spans="1:9" ht="15">
      <c r="A38" s="175" t="s">
        <v>335</v>
      </c>
      <c r="B38" s="182" t="s">
        <v>103</v>
      </c>
      <c r="C38" s="193">
        <v>0</v>
      </c>
      <c r="D38" s="212">
        <f t="shared" ref="D38:D55" si="9">$I38*C38/100</f>
        <v>0</v>
      </c>
      <c r="E38" s="201">
        <v>100</v>
      </c>
      <c r="F38" s="212">
        <f t="shared" si="7"/>
        <v>0</v>
      </c>
      <c r="G38" s="201">
        <v>0</v>
      </c>
      <c r="H38" s="212">
        <f t="shared" si="8"/>
        <v>0</v>
      </c>
      <c r="I38" s="206">
        <f>'2024-ΠΡΟΫΠ ΑΝΑ ΒΟΜ'!G3</f>
        <v>0</v>
      </c>
    </row>
    <row r="39" spans="1:9" ht="15">
      <c r="A39" s="175" t="s">
        <v>335</v>
      </c>
      <c r="B39" s="182" t="s">
        <v>104</v>
      </c>
      <c r="C39" s="193">
        <v>100</v>
      </c>
      <c r="D39" s="212">
        <f t="shared" si="9"/>
        <v>0</v>
      </c>
      <c r="E39" s="201">
        <v>0</v>
      </c>
      <c r="F39" s="212">
        <f t="shared" si="7"/>
        <v>0</v>
      </c>
      <c r="G39" s="201">
        <v>0</v>
      </c>
      <c r="H39" s="212">
        <f t="shared" si="8"/>
        <v>0</v>
      </c>
      <c r="I39" s="206">
        <f>'2024-ΠΡΟΫΠ ΑΝΑ ΒΟΜ'!G5</f>
        <v>0</v>
      </c>
    </row>
    <row r="40" spans="1:9" ht="15">
      <c r="A40" s="173" t="s">
        <v>293</v>
      </c>
      <c r="B40" s="182" t="s">
        <v>91</v>
      </c>
      <c r="C40" s="193">
        <v>25</v>
      </c>
      <c r="D40" s="212">
        <f t="shared" si="9"/>
        <v>0</v>
      </c>
      <c r="E40" s="201">
        <v>75</v>
      </c>
      <c r="F40" s="212">
        <f t="shared" si="7"/>
        <v>0</v>
      </c>
      <c r="G40" s="201">
        <v>0</v>
      </c>
      <c r="H40" s="212">
        <f t="shared" si="8"/>
        <v>0</v>
      </c>
      <c r="I40" s="206">
        <f>'2024-ΠΡΟΫΠ ΑΝΑ ΒΟΜ'!G6</f>
        <v>0</v>
      </c>
    </row>
    <row r="41" spans="1:9" ht="15">
      <c r="A41" s="173" t="s">
        <v>293</v>
      </c>
      <c r="B41" s="182" t="s">
        <v>89</v>
      </c>
      <c r="C41" s="193">
        <v>25</v>
      </c>
      <c r="D41" s="212">
        <f t="shared" si="9"/>
        <v>0</v>
      </c>
      <c r="E41" s="201">
        <v>75</v>
      </c>
      <c r="F41" s="212">
        <f t="shared" si="7"/>
        <v>0</v>
      </c>
      <c r="G41" s="201">
        <v>0</v>
      </c>
      <c r="H41" s="212">
        <f t="shared" si="8"/>
        <v>0</v>
      </c>
      <c r="I41" s="206">
        <f>'2024-ΠΡΟΫΠ ΑΝΑ ΒΟΜ'!G7</f>
        <v>0</v>
      </c>
    </row>
    <row r="42" spans="1:9" ht="15">
      <c r="A42" s="173" t="s">
        <v>293</v>
      </c>
      <c r="B42" s="182" t="s">
        <v>88</v>
      </c>
      <c r="C42" s="193">
        <v>25</v>
      </c>
      <c r="D42" s="212">
        <f t="shared" si="9"/>
        <v>0</v>
      </c>
      <c r="E42" s="201">
        <v>75</v>
      </c>
      <c r="F42" s="212">
        <f t="shared" si="7"/>
        <v>0</v>
      </c>
      <c r="G42" s="201">
        <v>0</v>
      </c>
      <c r="H42" s="212">
        <f t="shared" si="8"/>
        <v>0</v>
      </c>
      <c r="I42" s="206">
        <f>'2024-ΠΡΟΫΠ ΑΝΑ ΒΟΜ'!G8</f>
        <v>0</v>
      </c>
    </row>
    <row r="43" spans="1:9" ht="15">
      <c r="A43" s="173" t="s">
        <v>293</v>
      </c>
      <c r="B43" s="182" t="s">
        <v>105</v>
      </c>
      <c r="C43" s="193">
        <v>0</v>
      </c>
      <c r="D43" s="212">
        <f t="shared" si="9"/>
        <v>0</v>
      </c>
      <c r="E43" s="201">
        <v>0</v>
      </c>
      <c r="F43" s="212">
        <f t="shared" si="7"/>
        <v>0</v>
      </c>
      <c r="G43" s="201">
        <v>100</v>
      </c>
      <c r="H43" s="212">
        <f t="shared" si="8"/>
        <v>352500</v>
      </c>
      <c r="I43" s="206">
        <f>'2024-ΠΡΟΫΠ ΑΝΑ ΒΟΜ'!G9</f>
        <v>352500</v>
      </c>
    </row>
    <row r="44" spans="1:9" ht="15">
      <c r="A44" s="173" t="s">
        <v>293</v>
      </c>
      <c r="B44" s="182" t="s">
        <v>90</v>
      </c>
      <c r="C44" s="193">
        <v>25</v>
      </c>
      <c r="D44" s="212">
        <f t="shared" si="9"/>
        <v>2000</v>
      </c>
      <c r="E44" s="201">
        <v>75</v>
      </c>
      <c r="F44" s="212">
        <f t="shared" si="7"/>
        <v>6000</v>
      </c>
      <c r="G44" s="201">
        <v>0</v>
      </c>
      <c r="H44" s="212">
        <f t="shared" si="8"/>
        <v>0</v>
      </c>
      <c r="I44" s="206">
        <f>'2024-ΠΡΟΫΠ ΑΝΑ ΒΟΜ'!G10</f>
        <v>8000</v>
      </c>
    </row>
    <row r="45" spans="1:9" ht="15">
      <c r="A45" s="173" t="s">
        <v>293</v>
      </c>
      <c r="B45" s="182" t="s">
        <v>92</v>
      </c>
      <c r="C45" s="193">
        <v>25</v>
      </c>
      <c r="D45" s="212">
        <f t="shared" si="9"/>
        <v>14</v>
      </c>
      <c r="E45" s="201">
        <v>75</v>
      </c>
      <c r="F45" s="212">
        <f t="shared" si="7"/>
        <v>42</v>
      </c>
      <c r="G45" s="201">
        <v>0</v>
      </c>
      <c r="H45" s="212">
        <f t="shared" si="8"/>
        <v>0</v>
      </c>
      <c r="I45" s="206">
        <f>'2024-ΠΡΟΫΠ ΑΝΑ ΒΟΜ'!G11</f>
        <v>56</v>
      </c>
    </row>
    <row r="46" spans="1:9" ht="15">
      <c r="A46" s="173" t="s">
        <v>293</v>
      </c>
      <c r="B46" s="182" t="s">
        <v>93</v>
      </c>
      <c r="C46" s="193">
        <v>25</v>
      </c>
      <c r="D46" s="212">
        <f t="shared" si="9"/>
        <v>0</v>
      </c>
      <c r="E46" s="201">
        <v>75</v>
      </c>
      <c r="F46" s="212">
        <f t="shared" si="7"/>
        <v>0</v>
      </c>
      <c r="G46" s="201">
        <v>0</v>
      </c>
      <c r="H46" s="212">
        <f t="shared" si="8"/>
        <v>0</v>
      </c>
      <c r="I46" s="206">
        <f>'2024-ΠΡΟΫΠ ΑΝΑ ΒΟΜ'!G12</f>
        <v>0</v>
      </c>
    </row>
    <row r="47" spans="1:9" ht="15">
      <c r="A47" s="173" t="s">
        <v>293</v>
      </c>
      <c r="B47" s="182" t="s">
        <v>94</v>
      </c>
      <c r="C47" s="193">
        <v>25</v>
      </c>
      <c r="D47" s="212">
        <f t="shared" si="9"/>
        <v>3500</v>
      </c>
      <c r="E47" s="201">
        <v>75</v>
      </c>
      <c r="F47" s="212">
        <f t="shared" si="7"/>
        <v>10500</v>
      </c>
      <c r="G47" s="201">
        <v>0</v>
      </c>
      <c r="H47" s="212">
        <f t="shared" si="8"/>
        <v>0</v>
      </c>
      <c r="I47" s="206">
        <f>'2024-ΠΡΟΫΠ ΑΝΑ ΒΟΜ'!G13</f>
        <v>14000</v>
      </c>
    </row>
    <row r="48" spans="1:9" ht="15">
      <c r="A48" s="176" t="s">
        <v>620</v>
      </c>
      <c r="B48" s="182" t="s">
        <v>95</v>
      </c>
      <c r="C48" s="193">
        <v>25</v>
      </c>
      <c r="D48" s="212">
        <f t="shared" si="9"/>
        <v>0</v>
      </c>
      <c r="E48" s="201">
        <v>75</v>
      </c>
      <c r="F48" s="212">
        <f t="shared" si="7"/>
        <v>0</v>
      </c>
      <c r="G48" s="201">
        <v>0</v>
      </c>
      <c r="H48" s="212">
        <f t="shared" si="8"/>
        <v>0</v>
      </c>
      <c r="I48" s="206">
        <f>'2024-ΠΡΟΫΠ ΑΝΑ ΒΟΜ'!G14</f>
        <v>0</v>
      </c>
    </row>
    <row r="49" spans="1:9" ht="24">
      <c r="A49" s="176" t="s">
        <v>620</v>
      </c>
      <c r="B49" s="183" t="s">
        <v>106</v>
      </c>
      <c r="C49" s="193">
        <v>0</v>
      </c>
      <c r="D49" s="212">
        <f t="shared" si="9"/>
        <v>0</v>
      </c>
      <c r="E49" s="201">
        <v>100</v>
      </c>
      <c r="F49" s="212">
        <f t="shared" si="7"/>
        <v>0</v>
      </c>
      <c r="G49" s="201">
        <v>0</v>
      </c>
      <c r="H49" s="212">
        <f t="shared" si="8"/>
        <v>0</v>
      </c>
      <c r="I49" s="206">
        <f>'2024-ΠΡΟΫΠ ΑΝΑ ΒΟΜ'!G15</f>
        <v>0</v>
      </c>
    </row>
    <row r="50" spans="1:9" ht="22.5">
      <c r="A50" s="176" t="s">
        <v>620</v>
      </c>
      <c r="B50" s="184" t="s">
        <v>656</v>
      </c>
      <c r="C50" s="193">
        <v>25</v>
      </c>
      <c r="D50" s="212">
        <f t="shared" si="9"/>
        <v>4313.1374999999998</v>
      </c>
      <c r="E50" s="201">
        <v>75</v>
      </c>
      <c r="F50" s="212">
        <f t="shared" si="7"/>
        <v>12939.4125</v>
      </c>
      <c r="G50" s="201">
        <v>0</v>
      </c>
      <c r="H50" s="212">
        <f t="shared" si="8"/>
        <v>0</v>
      </c>
      <c r="I50" s="206">
        <f>'2024-ΠΡΟΫΠ ΑΝΑ ΒΟΜ'!G16</f>
        <v>17252.55</v>
      </c>
    </row>
    <row r="51" spans="1:9" ht="22.5">
      <c r="A51" s="175" t="s">
        <v>335</v>
      </c>
      <c r="B51" s="185" t="s">
        <v>655</v>
      </c>
      <c r="C51" s="193">
        <v>25</v>
      </c>
      <c r="D51" s="212">
        <f t="shared" si="9"/>
        <v>857.5</v>
      </c>
      <c r="E51" s="201">
        <v>75</v>
      </c>
      <c r="F51" s="212">
        <f t="shared" si="7"/>
        <v>2572.5</v>
      </c>
      <c r="G51" s="201">
        <v>0</v>
      </c>
      <c r="H51" s="212">
        <f t="shared" si="8"/>
        <v>0</v>
      </c>
      <c r="I51" s="206">
        <f>'2024-ΠΡΟΫΠ ΑΝΑ ΒΟΜ'!G17</f>
        <v>3430</v>
      </c>
    </row>
    <row r="52" spans="1:9" ht="15">
      <c r="A52" s="176" t="s">
        <v>620</v>
      </c>
      <c r="B52" s="182" t="s">
        <v>108</v>
      </c>
      <c r="C52" s="193">
        <v>0</v>
      </c>
      <c r="D52" s="212">
        <f t="shared" si="9"/>
        <v>0</v>
      </c>
      <c r="E52" s="201">
        <v>100</v>
      </c>
      <c r="F52" s="212">
        <f t="shared" si="7"/>
        <v>0</v>
      </c>
      <c r="G52" s="201">
        <v>0</v>
      </c>
      <c r="H52" s="212">
        <f t="shared" si="8"/>
        <v>0</v>
      </c>
      <c r="I52" s="206">
        <f>'2024-ΠΡΟΫΠ ΑΝΑ ΒΟΜ'!G18</f>
        <v>0</v>
      </c>
    </row>
    <row r="53" spans="1:9" ht="25.5">
      <c r="A53" s="173" t="s">
        <v>293</v>
      </c>
      <c r="B53" s="186" t="s">
        <v>657</v>
      </c>
      <c r="C53" s="193">
        <v>0</v>
      </c>
      <c r="D53" s="212">
        <f t="shared" si="9"/>
        <v>0</v>
      </c>
      <c r="E53" s="201">
        <v>0</v>
      </c>
      <c r="F53" s="212">
        <f t="shared" si="7"/>
        <v>0</v>
      </c>
      <c r="G53" s="201">
        <v>100</v>
      </c>
      <c r="H53" s="212">
        <f t="shared" si="8"/>
        <v>0</v>
      </c>
      <c r="I53" s="206">
        <f>'2024-ΠΡΟΫΠ ΑΝΑ ΒΟΜ'!G19</f>
        <v>0</v>
      </c>
    </row>
    <row r="54" spans="1:9" ht="25.5">
      <c r="A54" s="175" t="s">
        <v>335</v>
      </c>
      <c r="B54" s="182" t="s">
        <v>96</v>
      </c>
      <c r="C54" s="193">
        <v>0</v>
      </c>
      <c r="D54" s="212">
        <f t="shared" si="9"/>
        <v>0</v>
      </c>
      <c r="E54" s="201">
        <v>0</v>
      </c>
      <c r="F54" s="212">
        <f t="shared" si="7"/>
        <v>0</v>
      </c>
      <c r="G54" s="201">
        <v>100</v>
      </c>
      <c r="H54" s="212">
        <f t="shared" si="8"/>
        <v>0</v>
      </c>
      <c r="I54" s="206">
        <f>'2024-ΠΡΟΫΠ ΑΝΑ ΒΟΜ'!G20</f>
        <v>0</v>
      </c>
    </row>
    <row r="55" spans="1:9" ht="15.75" thickBot="1">
      <c r="A55" s="176" t="s">
        <v>620</v>
      </c>
      <c r="B55" s="187" t="s">
        <v>110</v>
      </c>
      <c r="C55" s="193">
        <v>25</v>
      </c>
      <c r="D55" s="212">
        <f t="shared" si="9"/>
        <v>4609.5750000000007</v>
      </c>
      <c r="E55" s="201">
        <v>75</v>
      </c>
      <c r="F55" s="212">
        <f t="shared" si="7"/>
        <v>13828.725000000002</v>
      </c>
      <c r="G55" s="201">
        <v>0</v>
      </c>
      <c r="H55" s="212">
        <f t="shared" si="8"/>
        <v>0</v>
      </c>
      <c r="I55" s="206">
        <f>'2024-ΠΡΟΫΠ ΑΝΑ ΒΟΜ'!G21</f>
        <v>18438.300000000003</v>
      </c>
    </row>
    <row r="56" spans="1:9" ht="15.75" thickBot="1">
      <c r="A56" s="177"/>
      <c r="B56" s="188" t="s">
        <v>622</v>
      </c>
      <c r="C56" s="194"/>
      <c r="D56" s="213">
        <f>SUM(D37:D55)</f>
        <v>17644.212500000001</v>
      </c>
      <c r="E56" s="202"/>
      <c r="F56" s="213">
        <f>SUM(F37:F55)</f>
        <v>45882.637499999997</v>
      </c>
      <c r="G56" s="202"/>
      <c r="H56" s="213">
        <f>SUM(H37:H55)</f>
        <v>352500</v>
      </c>
      <c r="I56" s="207">
        <f>SUM(I37:I55)</f>
        <v>416026.85</v>
      </c>
    </row>
    <row r="57" spans="1:9" ht="15">
      <c r="A57" s="173" t="s">
        <v>293</v>
      </c>
      <c r="B57" s="189" t="s">
        <v>623</v>
      </c>
      <c r="C57" s="209">
        <v>0</v>
      </c>
      <c r="D57" s="214" t="e">
        <f t="shared" ref="D57:D61" si="10">$I57*C57/100</f>
        <v>#REF!</v>
      </c>
      <c r="E57" s="215">
        <v>100</v>
      </c>
      <c r="F57" s="214" t="e">
        <f t="shared" ref="F57:F61" si="11">$I57*E57/100</f>
        <v>#REF!</v>
      </c>
      <c r="G57" s="215">
        <v>0</v>
      </c>
      <c r="H57" s="214" t="e">
        <f t="shared" ref="H57:H61" si="12">$I57*G57/100</f>
        <v>#REF!</v>
      </c>
      <c r="I57" s="216" t="e">
        <f>'2024-ΠΡΟΫΠ ΑΝΑ ΒΟΜ'!#REF!</f>
        <v>#REF!</v>
      </c>
    </row>
    <row r="58" spans="1:9" ht="15">
      <c r="A58" s="173" t="s">
        <v>293</v>
      </c>
      <c r="B58" s="189" t="s">
        <v>101</v>
      </c>
      <c r="C58" s="174">
        <v>0</v>
      </c>
      <c r="D58" s="214">
        <f t="shared" si="10"/>
        <v>0</v>
      </c>
      <c r="E58" s="215">
        <v>100</v>
      </c>
      <c r="F58" s="214">
        <f t="shared" si="11"/>
        <v>0</v>
      </c>
      <c r="G58" s="215">
        <v>0</v>
      </c>
      <c r="H58" s="214">
        <f t="shared" si="12"/>
        <v>0</v>
      </c>
      <c r="I58" s="216">
        <f>'2024-ΠΡΟΫΠ ΑΝΑ ΒΟΜ'!G23</f>
        <v>0</v>
      </c>
    </row>
    <row r="59" spans="1:9" ht="15">
      <c r="A59" s="173" t="s">
        <v>293</v>
      </c>
      <c r="B59" s="189" t="s">
        <v>99</v>
      </c>
      <c r="C59" s="174">
        <v>0</v>
      </c>
      <c r="D59" s="214">
        <f t="shared" si="10"/>
        <v>0</v>
      </c>
      <c r="E59" s="215">
        <v>0</v>
      </c>
      <c r="F59" s="214">
        <f t="shared" si="11"/>
        <v>0</v>
      </c>
      <c r="G59" s="215">
        <v>100</v>
      </c>
      <c r="H59" s="214">
        <f t="shared" si="12"/>
        <v>0</v>
      </c>
      <c r="I59" s="216">
        <f>'2024-ΠΡΟΫΠ ΑΝΑ ΒΟΜ'!G24</f>
        <v>0</v>
      </c>
    </row>
    <row r="60" spans="1:9" ht="15">
      <c r="A60" s="173" t="s">
        <v>293</v>
      </c>
      <c r="B60" s="189" t="s">
        <v>98</v>
      </c>
      <c r="C60" s="174">
        <v>0</v>
      </c>
      <c r="D60" s="214">
        <f t="shared" si="10"/>
        <v>0</v>
      </c>
      <c r="E60" s="215">
        <v>100</v>
      </c>
      <c r="F60" s="214">
        <f t="shared" si="11"/>
        <v>0</v>
      </c>
      <c r="G60" s="215">
        <v>0</v>
      </c>
      <c r="H60" s="214">
        <f t="shared" si="12"/>
        <v>0</v>
      </c>
      <c r="I60" s="216">
        <f>'2024-ΠΡΟΫΠ ΑΝΑ ΒΟΜ'!G25</f>
        <v>0</v>
      </c>
    </row>
    <row r="61" spans="1:9" ht="15.75" thickBot="1">
      <c r="A61" s="323" t="s">
        <v>293</v>
      </c>
      <c r="B61" s="324" t="s">
        <v>733</v>
      </c>
      <c r="C61" s="327">
        <v>0</v>
      </c>
      <c r="D61" s="214">
        <f t="shared" si="10"/>
        <v>0</v>
      </c>
      <c r="E61" s="215">
        <v>0</v>
      </c>
      <c r="F61" s="214">
        <f t="shared" si="11"/>
        <v>0</v>
      </c>
      <c r="G61" s="215">
        <v>100</v>
      </c>
      <c r="H61" s="214">
        <f t="shared" si="12"/>
        <v>0</v>
      </c>
      <c r="I61" s="216">
        <f>'2024-ΠΡΟΫΠ ΑΝΑ ΒΟΜ'!G26</f>
        <v>0</v>
      </c>
    </row>
    <row r="62" spans="1:9" ht="13.5" thickBot="1">
      <c r="B62" s="190" t="s">
        <v>647</v>
      </c>
      <c r="C62" s="178"/>
      <c r="D62" s="178" t="e">
        <f>SUM(D56:D61)</f>
        <v>#REF!</v>
      </c>
      <c r="E62" s="178"/>
      <c r="F62" s="178" t="e">
        <f t="shared" ref="F62:I62" si="13">SUM(F56:F61)</f>
        <v>#REF!</v>
      </c>
      <c r="G62" s="178"/>
      <c r="H62" s="178" t="e">
        <f t="shared" si="13"/>
        <v>#REF!</v>
      </c>
      <c r="I62" s="178" t="e">
        <f t="shared" si="13"/>
        <v>#REF!</v>
      </c>
    </row>
    <row r="63" spans="1:9" ht="13.5" thickBot="1"/>
    <row r="64" spans="1:9" ht="15">
      <c r="A64" s="171"/>
      <c r="B64" s="172" t="s">
        <v>649</v>
      </c>
      <c r="C64" s="192"/>
      <c r="D64" s="210" t="s">
        <v>640</v>
      </c>
      <c r="E64" s="192"/>
      <c r="F64" s="210" t="s">
        <v>641</v>
      </c>
      <c r="G64" s="192"/>
      <c r="H64" s="210" t="s">
        <v>642</v>
      </c>
      <c r="I64" s="204" t="s">
        <v>619</v>
      </c>
    </row>
    <row r="65" spans="1:9" ht="15">
      <c r="A65" s="171"/>
      <c r="B65" s="172"/>
      <c r="C65" s="191" t="s">
        <v>643</v>
      </c>
      <c r="D65" s="211" t="s">
        <v>644</v>
      </c>
      <c r="E65" s="191" t="s">
        <v>643</v>
      </c>
      <c r="F65" s="211" t="s">
        <v>644</v>
      </c>
      <c r="G65" s="191" t="s">
        <v>645</v>
      </c>
      <c r="H65" s="211" t="s">
        <v>644</v>
      </c>
      <c r="I65" s="205"/>
    </row>
    <row r="66" spans="1:9" ht="25.5">
      <c r="A66" s="173" t="s">
        <v>293</v>
      </c>
      <c r="B66" s="182" t="s">
        <v>646</v>
      </c>
      <c r="C66" s="193">
        <v>100</v>
      </c>
      <c r="D66" s="212">
        <f>$I66*C66/100</f>
        <v>0</v>
      </c>
      <c r="E66" s="201">
        <v>0</v>
      </c>
      <c r="F66" s="212">
        <f t="shared" ref="F66:F84" si="14">$I66*E66/100</f>
        <v>0</v>
      </c>
      <c r="G66" s="201">
        <v>0</v>
      </c>
      <c r="H66" s="212">
        <f t="shared" ref="H66:H84" si="15">$I66*G66/100</f>
        <v>0</v>
      </c>
      <c r="I66" s="206">
        <f>'2024-ΠΡΟΫΠ ΑΝΑ ΒΟΜ'!F2</f>
        <v>0</v>
      </c>
    </row>
    <row r="67" spans="1:9" ht="15">
      <c r="A67" s="175" t="s">
        <v>335</v>
      </c>
      <c r="B67" s="182" t="s">
        <v>103</v>
      </c>
      <c r="C67" s="193">
        <v>0</v>
      </c>
      <c r="D67" s="212">
        <f t="shared" ref="D67:D84" si="16">$I67*C67/100</f>
        <v>0</v>
      </c>
      <c r="E67" s="201">
        <v>100</v>
      </c>
      <c r="F67" s="212">
        <f t="shared" si="14"/>
        <v>0</v>
      </c>
      <c r="G67" s="201">
        <v>0</v>
      </c>
      <c r="H67" s="212">
        <f t="shared" si="15"/>
        <v>0</v>
      </c>
      <c r="I67" s="206">
        <f>'2024-ΠΡΟΫΠ ΑΝΑ ΒΟΜ'!F3</f>
        <v>0</v>
      </c>
    </row>
    <row r="68" spans="1:9" ht="15">
      <c r="A68" s="175" t="s">
        <v>335</v>
      </c>
      <c r="B68" s="182" t="s">
        <v>104</v>
      </c>
      <c r="C68" s="193">
        <v>100</v>
      </c>
      <c r="D68" s="212">
        <f t="shared" si="16"/>
        <v>0</v>
      </c>
      <c r="E68" s="201">
        <v>0</v>
      </c>
      <c r="F68" s="212">
        <f t="shared" si="14"/>
        <v>0</v>
      </c>
      <c r="G68" s="201">
        <v>0</v>
      </c>
      <c r="H68" s="212">
        <f t="shared" si="15"/>
        <v>0</v>
      </c>
      <c r="I68" s="206">
        <f>'2024-ΠΡΟΫΠ ΑΝΑ ΒΟΜ'!F5</f>
        <v>0</v>
      </c>
    </row>
    <row r="69" spans="1:9" ht="15">
      <c r="A69" s="173" t="s">
        <v>293</v>
      </c>
      <c r="B69" s="182" t="s">
        <v>91</v>
      </c>
      <c r="C69" s="193">
        <v>25</v>
      </c>
      <c r="D69" s="212">
        <f t="shared" si="16"/>
        <v>0</v>
      </c>
      <c r="E69" s="201">
        <v>75</v>
      </c>
      <c r="F69" s="212">
        <f t="shared" si="14"/>
        <v>0</v>
      </c>
      <c r="G69" s="201">
        <v>0</v>
      </c>
      <c r="H69" s="212">
        <f t="shared" si="15"/>
        <v>0</v>
      </c>
      <c r="I69" s="206">
        <f>'2024-ΠΡΟΫΠ ΑΝΑ ΒΟΜ'!F6</f>
        <v>0</v>
      </c>
    </row>
    <row r="70" spans="1:9" ht="15">
      <c r="A70" s="173" t="s">
        <v>293</v>
      </c>
      <c r="B70" s="182" t="s">
        <v>89</v>
      </c>
      <c r="C70" s="193">
        <v>25</v>
      </c>
      <c r="D70" s="212">
        <f t="shared" si="16"/>
        <v>0</v>
      </c>
      <c r="E70" s="201">
        <v>75</v>
      </c>
      <c r="F70" s="212">
        <f t="shared" si="14"/>
        <v>0</v>
      </c>
      <c r="G70" s="201">
        <v>0</v>
      </c>
      <c r="H70" s="212">
        <f t="shared" si="15"/>
        <v>0</v>
      </c>
      <c r="I70" s="206">
        <f>'2024-ΠΡΟΫΠ ΑΝΑ ΒΟΜ'!F7</f>
        <v>0</v>
      </c>
    </row>
    <row r="71" spans="1:9" ht="15">
      <c r="A71" s="173" t="s">
        <v>293</v>
      </c>
      <c r="B71" s="182" t="s">
        <v>88</v>
      </c>
      <c r="C71" s="193">
        <v>25</v>
      </c>
      <c r="D71" s="212">
        <f t="shared" si="16"/>
        <v>24420</v>
      </c>
      <c r="E71" s="201">
        <v>75</v>
      </c>
      <c r="F71" s="212">
        <f t="shared" si="14"/>
        <v>73260</v>
      </c>
      <c r="G71" s="201">
        <v>0</v>
      </c>
      <c r="H71" s="212">
        <f t="shared" si="15"/>
        <v>0</v>
      </c>
      <c r="I71" s="206">
        <f>'2024-ΠΡΟΫΠ ΑΝΑ ΒΟΜ'!F8</f>
        <v>97680</v>
      </c>
    </row>
    <row r="72" spans="1:9" ht="15">
      <c r="A72" s="173" t="s">
        <v>293</v>
      </c>
      <c r="B72" s="182" t="s">
        <v>105</v>
      </c>
      <c r="C72" s="193">
        <v>0</v>
      </c>
      <c r="D72" s="212">
        <f t="shared" si="16"/>
        <v>0</v>
      </c>
      <c r="E72" s="201">
        <v>0</v>
      </c>
      <c r="F72" s="212">
        <f t="shared" si="14"/>
        <v>0</v>
      </c>
      <c r="G72" s="201">
        <v>100</v>
      </c>
      <c r="H72" s="212">
        <f t="shared" si="15"/>
        <v>39000</v>
      </c>
      <c r="I72" s="206">
        <f>'2024-ΠΡΟΫΠ ΑΝΑ ΒΟΜ'!F9</f>
        <v>39000</v>
      </c>
    </row>
    <row r="73" spans="1:9" ht="15">
      <c r="A73" s="173" t="s">
        <v>293</v>
      </c>
      <c r="B73" s="182" t="s">
        <v>90</v>
      </c>
      <c r="C73" s="193">
        <v>25</v>
      </c>
      <c r="D73" s="212">
        <f t="shared" si="16"/>
        <v>500</v>
      </c>
      <c r="E73" s="201">
        <v>75</v>
      </c>
      <c r="F73" s="212">
        <f t="shared" si="14"/>
        <v>1500</v>
      </c>
      <c r="G73" s="201">
        <v>0</v>
      </c>
      <c r="H73" s="212">
        <f t="shared" si="15"/>
        <v>0</v>
      </c>
      <c r="I73" s="206">
        <f>'2024-ΠΡΟΫΠ ΑΝΑ ΒΟΜ'!F10</f>
        <v>2000</v>
      </c>
    </row>
    <row r="74" spans="1:9" ht="15">
      <c r="A74" s="173" t="s">
        <v>293</v>
      </c>
      <c r="B74" s="182" t="s">
        <v>92</v>
      </c>
      <c r="C74" s="193">
        <v>25</v>
      </c>
      <c r="D74" s="212">
        <f t="shared" si="16"/>
        <v>100</v>
      </c>
      <c r="E74" s="201">
        <v>75</v>
      </c>
      <c r="F74" s="212">
        <f t="shared" si="14"/>
        <v>300</v>
      </c>
      <c r="G74" s="201">
        <v>0</v>
      </c>
      <c r="H74" s="212">
        <f t="shared" si="15"/>
        <v>0</v>
      </c>
      <c r="I74" s="206">
        <f>'2024-ΠΡΟΫΠ ΑΝΑ ΒΟΜ'!F11</f>
        <v>400</v>
      </c>
    </row>
    <row r="75" spans="1:9" ht="15">
      <c r="A75" s="173" t="s">
        <v>293</v>
      </c>
      <c r="B75" s="182" t="s">
        <v>93</v>
      </c>
      <c r="C75" s="193">
        <v>25</v>
      </c>
      <c r="D75" s="212">
        <f t="shared" si="16"/>
        <v>0</v>
      </c>
      <c r="E75" s="201">
        <v>75</v>
      </c>
      <c r="F75" s="212">
        <f t="shared" si="14"/>
        <v>0</v>
      </c>
      <c r="G75" s="201">
        <v>0</v>
      </c>
      <c r="H75" s="212">
        <f t="shared" si="15"/>
        <v>0</v>
      </c>
      <c r="I75" s="206">
        <f>'2024-ΠΡΟΫΠ ΑΝΑ ΒΟΜ'!F12</f>
        <v>0</v>
      </c>
    </row>
    <row r="76" spans="1:9" ht="15">
      <c r="A76" s="173" t="s">
        <v>293</v>
      </c>
      <c r="B76" s="182" t="s">
        <v>94</v>
      </c>
      <c r="C76" s="193">
        <v>25</v>
      </c>
      <c r="D76" s="212">
        <f t="shared" si="16"/>
        <v>6750</v>
      </c>
      <c r="E76" s="201">
        <v>75</v>
      </c>
      <c r="F76" s="212">
        <f t="shared" si="14"/>
        <v>20250</v>
      </c>
      <c r="G76" s="201">
        <v>0</v>
      </c>
      <c r="H76" s="212">
        <f t="shared" si="15"/>
        <v>0</v>
      </c>
      <c r="I76" s="206">
        <f>'2024-ΠΡΟΫΠ ΑΝΑ ΒΟΜ'!F13</f>
        <v>27000</v>
      </c>
    </row>
    <row r="77" spans="1:9" ht="15">
      <c r="A77" s="176" t="s">
        <v>620</v>
      </c>
      <c r="B77" s="182" t="s">
        <v>95</v>
      </c>
      <c r="C77" s="193">
        <v>25</v>
      </c>
      <c r="D77" s="212">
        <f t="shared" si="16"/>
        <v>1875</v>
      </c>
      <c r="E77" s="201">
        <v>75</v>
      </c>
      <c r="F77" s="212">
        <f t="shared" si="14"/>
        <v>5625</v>
      </c>
      <c r="G77" s="201">
        <v>0</v>
      </c>
      <c r="H77" s="212">
        <f t="shared" si="15"/>
        <v>0</v>
      </c>
      <c r="I77" s="206">
        <f>'2024-ΠΡΟΫΠ ΑΝΑ ΒΟΜ'!F14</f>
        <v>7500</v>
      </c>
    </row>
    <row r="78" spans="1:9" ht="24">
      <c r="A78" s="176" t="s">
        <v>620</v>
      </c>
      <c r="B78" s="183" t="s">
        <v>106</v>
      </c>
      <c r="C78" s="193">
        <v>0</v>
      </c>
      <c r="D78" s="212">
        <f t="shared" si="16"/>
        <v>0</v>
      </c>
      <c r="E78" s="201">
        <v>100</v>
      </c>
      <c r="F78" s="212">
        <f t="shared" si="14"/>
        <v>800</v>
      </c>
      <c r="G78" s="201">
        <v>0</v>
      </c>
      <c r="H78" s="212">
        <f t="shared" si="15"/>
        <v>0</v>
      </c>
      <c r="I78" s="206">
        <f>'2024-ΠΡΟΫΠ ΑΝΑ ΒΟΜ'!F15</f>
        <v>800</v>
      </c>
    </row>
    <row r="79" spans="1:9" ht="22.5">
      <c r="A79" s="176" t="s">
        <v>620</v>
      </c>
      <c r="B79" s="184" t="s">
        <v>656</v>
      </c>
      <c r="C79" s="193">
        <v>25</v>
      </c>
      <c r="D79" s="212">
        <f t="shared" si="16"/>
        <v>10750</v>
      </c>
      <c r="E79" s="201">
        <v>75</v>
      </c>
      <c r="F79" s="212">
        <f t="shared" si="14"/>
        <v>32250</v>
      </c>
      <c r="G79" s="201">
        <v>0</v>
      </c>
      <c r="H79" s="212">
        <f t="shared" si="15"/>
        <v>0</v>
      </c>
      <c r="I79" s="206">
        <f>'2024-ΠΡΟΫΠ ΑΝΑ ΒΟΜ'!F16</f>
        <v>43000</v>
      </c>
    </row>
    <row r="80" spans="1:9" ht="22.5">
      <c r="A80" s="175" t="s">
        <v>335</v>
      </c>
      <c r="B80" s="185" t="s">
        <v>655</v>
      </c>
      <c r="C80" s="193">
        <v>25</v>
      </c>
      <c r="D80" s="212">
        <f t="shared" si="16"/>
        <v>2000</v>
      </c>
      <c r="E80" s="201">
        <v>75</v>
      </c>
      <c r="F80" s="212">
        <f t="shared" si="14"/>
        <v>6000</v>
      </c>
      <c r="G80" s="201">
        <v>0</v>
      </c>
      <c r="H80" s="212">
        <f t="shared" si="15"/>
        <v>0</v>
      </c>
      <c r="I80" s="206">
        <f>'2024-ΠΡΟΫΠ ΑΝΑ ΒΟΜ'!F17</f>
        <v>8000</v>
      </c>
    </row>
    <row r="81" spans="1:9" ht="15">
      <c r="A81" s="176" t="s">
        <v>620</v>
      </c>
      <c r="B81" s="182" t="s">
        <v>108</v>
      </c>
      <c r="C81" s="193">
        <v>0</v>
      </c>
      <c r="D81" s="212">
        <f t="shared" si="16"/>
        <v>0</v>
      </c>
      <c r="E81" s="201">
        <v>100</v>
      </c>
      <c r="F81" s="212">
        <f t="shared" si="14"/>
        <v>0</v>
      </c>
      <c r="G81" s="201">
        <v>0</v>
      </c>
      <c r="H81" s="212">
        <f t="shared" si="15"/>
        <v>0</v>
      </c>
      <c r="I81" s="206">
        <f>'2024-ΠΡΟΫΠ ΑΝΑ ΒΟΜ'!F18</f>
        <v>0</v>
      </c>
    </row>
    <row r="82" spans="1:9" ht="25.5">
      <c r="A82" s="173" t="s">
        <v>293</v>
      </c>
      <c r="B82" s="186" t="s">
        <v>657</v>
      </c>
      <c r="C82" s="193">
        <v>0</v>
      </c>
      <c r="D82" s="212">
        <f t="shared" si="16"/>
        <v>0</v>
      </c>
      <c r="E82" s="201">
        <v>0</v>
      </c>
      <c r="F82" s="212">
        <f t="shared" si="14"/>
        <v>0</v>
      </c>
      <c r="G82" s="201">
        <v>100</v>
      </c>
      <c r="H82" s="212">
        <f t="shared" si="15"/>
        <v>0</v>
      </c>
      <c r="I82" s="206">
        <f>'2024-ΠΡΟΫΠ ΑΝΑ ΒΟΜ'!F19</f>
        <v>0</v>
      </c>
    </row>
    <row r="83" spans="1:9" ht="25.5">
      <c r="A83" s="175" t="s">
        <v>335</v>
      </c>
      <c r="B83" s="182" t="s">
        <v>96</v>
      </c>
      <c r="C83" s="193">
        <v>0</v>
      </c>
      <c r="D83" s="212">
        <f t="shared" si="16"/>
        <v>0</v>
      </c>
      <c r="E83" s="201">
        <v>0</v>
      </c>
      <c r="F83" s="212">
        <f t="shared" si="14"/>
        <v>0</v>
      </c>
      <c r="G83" s="201">
        <v>100</v>
      </c>
      <c r="H83" s="212">
        <f t="shared" si="15"/>
        <v>0</v>
      </c>
      <c r="I83" s="206">
        <f>'2024-ΠΡΟΫΠ ΑΝΑ ΒΟΜ'!F20</f>
        <v>0</v>
      </c>
    </row>
    <row r="84" spans="1:9" ht="15.75" thickBot="1">
      <c r="A84" s="176" t="s">
        <v>620</v>
      </c>
      <c r="B84" s="187" t="s">
        <v>110</v>
      </c>
      <c r="C84" s="193">
        <v>25</v>
      </c>
      <c r="D84" s="212">
        <f t="shared" si="16"/>
        <v>9768.75</v>
      </c>
      <c r="E84" s="201">
        <v>75</v>
      </c>
      <c r="F84" s="212">
        <f t="shared" si="14"/>
        <v>29306.25</v>
      </c>
      <c r="G84" s="201">
        <v>0</v>
      </c>
      <c r="H84" s="212">
        <f t="shared" si="15"/>
        <v>0</v>
      </c>
      <c r="I84" s="206">
        <f>'2024-ΠΡΟΫΠ ΑΝΑ ΒΟΜ'!F21</f>
        <v>39075</v>
      </c>
    </row>
    <row r="85" spans="1:9" ht="15.75" thickBot="1">
      <c r="A85" s="177"/>
      <c r="B85" s="188" t="s">
        <v>622</v>
      </c>
      <c r="C85" s="194"/>
      <c r="D85" s="213">
        <f>SUM(D66:D84)</f>
        <v>56163.75</v>
      </c>
      <c r="E85" s="202"/>
      <c r="F85" s="213">
        <f>SUM(F66:F84)</f>
        <v>169291.25</v>
      </c>
      <c r="G85" s="202"/>
      <c r="H85" s="213">
        <f>SUM(H66:H84)</f>
        <v>39000</v>
      </c>
      <c r="I85" s="207">
        <f>SUM(I66:I84)</f>
        <v>264455</v>
      </c>
    </row>
    <row r="86" spans="1:9" ht="15">
      <c r="A86" s="173" t="s">
        <v>293</v>
      </c>
      <c r="B86" s="189" t="s">
        <v>623</v>
      </c>
      <c r="C86" s="193">
        <v>0</v>
      </c>
      <c r="D86" s="212" t="e">
        <f t="shared" ref="D86:D90" si="17">$I86*C86/100</f>
        <v>#REF!</v>
      </c>
      <c r="E86" s="201">
        <v>100</v>
      </c>
      <c r="F86" s="212" t="e">
        <f t="shared" ref="F86:F90" si="18">$I86*E86/100</f>
        <v>#REF!</v>
      </c>
      <c r="G86" s="201">
        <v>0</v>
      </c>
      <c r="H86" s="212" t="e">
        <f t="shared" ref="H86:H90" si="19">$I86*G86/100</f>
        <v>#REF!</v>
      </c>
      <c r="I86" s="206" t="e">
        <f>'2024-ΠΡΟΫΠ ΑΝΑ ΒΟΜ'!#REF!</f>
        <v>#REF!</v>
      </c>
    </row>
    <row r="87" spans="1:9" ht="15">
      <c r="A87" s="173" t="s">
        <v>293</v>
      </c>
      <c r="B87" s="189" t="s">
        <v>101</v>
      </c>
      <c r="C87" s="193">
        <v>0</v>
      </c>
      <c r="D87" s="212">
        <f t="shared" si="17"/>
        <v>0</v>
      </c>
      <c r="E87" s="201">
        <v>100</v>
      </c>
      <c r="F87" s="212">
        <f t="shared" si="18"/>
        <v>0</v>
      </c>
      <c r="G87" s="201">
        <v>0</v>
      </c>
      <c r="H87" s="212">
        <f t="shared" si="19"/>
        <v>0</v>
      </c>
      <c r="I87" s="206">
        <f>'2024-ΠΡΟΫΠ ΑΝΑ ΒΟΜ'!F23</f>
        <v>0</v>
      </c>
    </row>
    <row r="88" spans="1:9" ht="15">
      <c r="A88" s="173" t="s">
        <v>293</v>
      </c>
      <c r="B88" s="189" t="s">
        <v>99</v>
      </c>
      <c r="C88" s="193">
        <v>0</v>
      </c>
      <c r="D88" s="212">
        <f t="shared" si="17"/>
        <v>0</v>
      </c>
      <c r="E88" s="201">
        <v>0</v>
      </c>
      <c r="F88" s="212">
        <f t="shared" si="18"/>
        <v>0</v>
      </c>
      <c r="G88" s="201">
        <v>100</v>
      </c>
      <c r="H88" s="212">
        <f t="shared" si="19"/>
        <v>0</v>
      </c>
      <c r="I88" s="206">
        <f>'2024-ΠΡΟΫΠ ΑΝΑ ΒΟΜ'!F24</f>
        <v>0</v>
      </c>
    </row>
    <row r="89" spans="1:9" ht="15">
      <c r="A89" s="173" t="s">
        <v>293</v>
      </c>
      <c r="B89" s="189" t="s">
        <v>98</v>
      </c>
      <c r="C89" s="193">
        <v>0</v>
      </c>
      <c r="D89" s="212">
        <f t="shared" si="17"/>
        <v>0</v>
      </c>
      <c r="E89" s="201">
        <v>100</v>
      </c>
      <c r="F89" s="212">
        <f t="shared" si="18"/>
        <v>0</v>
      </c>
      <c r="G89" s="201">
        <v>0</v>
      </c>
      <c r="H89" s="212">
        <f t="shared" si="19"/>
        <v>0</v>
      </c>
      <c r="I89" s="206">
        <f>'2024-ΠΡΟΫΠ ΑΝΑ ΒΟΜ'!F25</f>
        <v>0</v>
      </c>
    </row>
    <row r="90" spans="1:9" ht="15.75" thickBot="1">
      <c r="A90" s="323" t="s">
        <v>293</v>
      </c>
      <c r="B90" s="324" t="s">
        <v>733</v>
      </c>
      <c r="C90" s="328">
        <v>0</v>
      </c>
      <c r="D90" s="212">
        <f t="shared" si="17"/>
        <v>0</v>
      </c>
      <c r="E90" s="329">
        <v>0</v>
      </c>
      <c r="F90" s="212">
        <f t="shared" si="18"/>
        <v>0</v>
      </c>
      <c r="G90" s="329">
        <v>100</v>
      </c>
      <c r="H90" s="212">
        <f t="shared" si="19"/>
        <v>0</v>
      </c>
      <c r="I90" s="330">
        <f>'2024-ΠΡΟΫΠ ΑΝΑ ΒΟΜ'!F26</f>
        <v>0</v>
      </c>
    </row>
    <row r="91" spans="1:9" ht="15.75" thickBot="1">
      <c r="B91" s="190" t="s">
        <v>647</v>
      </c>
      <c r="C91" s="195"/>
      <c r="D91" s="217" t="e">
        <f>SUM(D85:D90)</f>
        <v>#REF!</v>
      </c>
      <c r="E91" s="195"/>
      <c r="F91" s="217" t="e">
        <f>SUM(F85:F90)</f>
        <v>#REF!</v>
      </c>
      <c r="G91" s="203"/>
      <c r="H91" s="217" t="e">
        <f>SUM(H85:H90)</f>
        <v>#REF!</v>
      </c>
      <c r="I91" s="208" t="e">
        <f>SUM(I85:I90)</f>
        <v>#REF!</v>
      </c>
    </row>
    <row r="92" spans="1:9" ht="13.5" thickBot="1"/>
    <row r="93" spans="1:9" ht="15">
      <c r="A93" s="171"/>
      <c r="B93" s="172" t="s">
        <v>650</v>
      </c>
      <c r="C93" s="192"/>
      <c r="D93" s="210" t="s">
        <v>640</v>
      </c>
      <c r="E93" s="192"/>
      <c r="F93" s="210" t="s">
        <v>641</v>
      </c>
      <c r="G93" s="192"/>
      <c r="H93" s="210" t="s">
        <v>642</v>
      </c>
      <c r="I93" s="204" t="s">
        <v>619</v>
      </c>
    </row>
    <row r="94" spans="1:9" ht="15">
      <c r="A94" s="171"/>
      <c r="B94" s="172"/>
      <c r="C94" s="191" t="s">
        <v>643</v>
      </c>
      <c r="D94" s="211" t="s">
        <v>644</v>
      </c>
      <c r="E94" s="191" t="s">
        <v>643</v>
      </c>
      <c r="F94" s="211" t="s">
        <v>644</v>
      </c>
      <c r="G94" s="191" t="s">
        <v>645</v>
      </c>
      <c r="H94" s="211" t="s">
        <v>644</v>
      </c>
      <c r="I94" s="205"/>
    </row>
    <row r="95" spans="1:9" ht="25.5">
      <c r="A95" s="173" t="s">
        <v>293</v>
      </c>
      <c r="B95" s="182" t="s">
        <v>646</v>
      </c>
      <c r="C95" s="193">
        <v>100</v>
      </c>
      <c r="D95" s="212">
        <f>$I95*C95/100</f>
        <v>0</v>
      </c>
      <c r="E95" s="201">
        <v>0</v>
      </c>
      <c r="F95" s="212">
        <f t="shared" ref="F95:F113" si="20">$I95*E95/100</f>
        <v>0</v>
      </c>
      <c r="G95" s="201">
        <v>0</v>
      </c>
      <c r="H95" s="212">
        <f t="shared" ref="H95:H113" si="21">$I95*G95/100</f>
        <v>0</v>
      </c>
      <c r="I95" s="206">
        <f>'2024-ΠΡΟΫΠ ΑΝΑ ΒΟΜ'!D2</f>
        <v>0</v>
      </c>
    </row>
    <row r="96" spans="1:9" ht="15">
      <c r="A96" s="175" t="s">
        <v>335</v>
      </c>
      <c r="B96" s="182" t="s">
        <v>103</v>
      </c>
      <c r="C96" s="193">
        <v>0</v>
      </c>
      <c r="D96" s="212">
        <f t="shared" ref="D96:D113" si="22">$I96*C96/100</f>
        <v>0</v>
      </c>
      <c r="E96" s="201">
        <v>100</v>
      </c>
      <c r="F96" s="212">
        <f t="shared" si="20"/>
        <v>0</v>
      </c>
      <c r="G96" s="201">
        <v>0</v>
      </c>
      <c r="H96" s="212">
        <f t="shared" si="21"/>
        <v>0</v>
      </c>
      <c r="I96" s="206">
        <f>'2024-ΠΡΟΫΠ ΑΝΑ ΒΟΜ'!D3</f>
        <v>0</v>
      </c>
    </row>
    <row r="97" spans="1:9" ht="15">
      <c r="A97" s="175" t="s">
        <v>335</v>
      </c>
      <c r="B97" s="182" t="s">
        <v>104</v>
      </c>
      <c r="C97" s="193">
        <v>100</v>
      </c>
      <c r="D97" s="212">
        <f t="shared" si="22"/>
        <v>0</v>
      </c>
      <c r="E97" s="201">
        <v>0</v>
      </c>
      <c r="F97" s="212">
        <f t="shared" si="20"/>
        <v>0</v>
      </c>
      <c r="G97" s="201">
        <v>0</v>
      </c>
      <c r="H97" s="212">
        <f t="shared" si="21"/>
        <v>0</v>
      </c>
      <c r="I97" s="206">
        <f>'2024-ΠΡΟΫΠ ΑΝΑ ΒΟΜ'!D5</f>
        <v>0</v>
      </c>
    </row>
    <row r="98" spans="1:9" ht="15">
      <c r="A98" s="173" t="s">
        <v>293</v>
      </c>
      <c r="B98" s="182" t="s">
        <v>91</v>
      </c>
      <c r="C98" s="193">
        <v>25</v>
      </c>
      <c r="D98" s="212">
        <f t="shared" si="22"/>
        <v>0</v>
      </c>
      <c r="E98" s="201">
        <v>75</v>
      </c>
      <c r="F98" s="212">
        <f t="shared" si="20"/>
        <v>0</v>
      </c>
      <c r="G98" s="201">
        <v>0</v>
      </c>
      <c r="H98" s="212">
        <f t="shared" si="21"/>
        <v>0</v>
      </c>
      <c r="I98" s="206">
        <f>'2024-ΠΡΟΫΠ ΑΝΑ ΒΟΜ'!D6</f>
        <v>0</v>
      </c>
    </row>
    <row r="99" spans="1:9" ht="15">
      <c r="A99" s="173" t="s">
        <v>293</v>
      </c>
      <c r="B99" s="182" t="s">
        <v>89</v>
      </c>
      <c r="C99" s="193">
        <v>25</v>
      </c>
      <c r="D99" s="212">
        <f t="shared" si="22"/>
        <v>0</v>
      </c>
      <c r="E99" s="201">
        <v>75</v>
      </c>
      <c r="F99" s="212">
        <f t="shared" si="20"/>
        <v>0</v>
      </c>
      <c r="G99" s="201">
        <v>0</v>
      </c>
      <c r="H99" s="212">
        <f t="shared" si="21"/>
        <v>0</v>
      </c>
      <c r="I99" s="206">
        <f>'2024-ΠΡΟΫΠ ΑΝΑ ΒΟΜ'!D7</f>
        <v>0</v>
      </c>
    </row>
    <row r="100" spans="1:9" ht="15">
      <c r="A100" s="173" t="s">
        <v>293</v>
      </c>
      <c r="B100" s="182" t="s">
        <v>88</v>
      </c>
      <c r="C100" s="193">
        <v>25</v>
      </c>
      <c r="D100" s="212">
        <f t="shared" si="22"/>
        <v>38476.29</v>
      </c>
      <c r="E100" s="201">
        <v>75</v>
      </c>
      <c r="F100" s="212">
        <f t="shared" si="20"/>
        <v>115428.87</v>
      </c>
      <c r="G100" s="201">
        <v>0</v>
      </c>
      <c r="H100" s="212">
        <f t="shared" si="21"/>
        <v>0</v>
      </c>
      <c r="I100" s="206">
        <f>'2024-ΠΡΟΫΠ ΑΝΑ ΒΟΜ'!D8</f>
        <v>153905.16</v>
      </c>
    </row>
    <row r="101" spans="1:9" ht="15">
      <c r="A101" s="173" t="s">
        <v>293</v>
      </c>
      <c r="B101" s="182" t="s">
        <v>105</v>
      </c>
      <c r="C101" s="193">
        <v>0</v>
      </c>
      <c r="D101" s="212">
        <f t="shared" si="22"/>
        <v>0</v>
      </c>
      <c r="E101" s="201">
        <v>0</v>
      </c>
      <c r="F101" s="212">
        <f t="shared" si="20"/>
        <v>0</v>
      </c>
      <c r="G101" s="201">
        <v>100</v>
      </c>
      <c r="H101" s="212">
        <f t="shared" si="21"/>
        <v>99725</v>
      </c>
      <c r="I101" s="206">
        <f>'2024-ΠΡΟΫΠ ΑΝΑ ΒΟΜ'!D9</f>
        <v>99725</v>
      </c>
    </row>
    <row r="102" spans="1:9" ht="15">
      <c r="A102" s="173" t="s">
        <v>293</v>
      </c>
      <c r="B102" s="182" t="s">
        <v>90</v>
      </c>
      <c r="C102" s="193">
        <v>25</v>
      </c>
      <c r="D102" s="212">
        <f t="shared" si="22"/>
        <v>1250</v>
      </c>
      <c r="E102" s="201">
        <v>75</v>
      </c>
      <c r="F102" s="212">
        <f t="shared" si="20"/>
        <v>3750</v>
      </c>
      <c r="G102" s="201">
        <v>0</v>
      </c>
      <c r="H102" s="212">
        <f t="shared" si="21"/>
        <v>0</v>
      </c>
      <c r="I102" s="206">
        <f>'2024-ΠΡΟΫΠ ΑΝΑ ΒΟΜ'!D10</f>
        <v>5000</v>
      </c>
    </row>
    <row r="103" spans="1:9" ht="15">
      <c r="A103" s="173" t="s">
        <v>293</v>
      </c>
      <c r="B103" s="182" t="s">
        <v>92</v>
      </c>
      <c r="C103" s="193">
        <v>25</v>
      </c>
      <c r="D103" s="212">
        <f t="shared" si="22"/>
        <v>0</v>
      </c>
      <c r="E103" s="201">
        <v>75</v>
      </c>
      <c r="F103" s="212">
        <f t="shared" si="20"/>
        <v>0</v>
      </c>
      <c r="G103" s="201">
        <v>0</v>
      </c>
      <c r="H103" s="212">
        <f t="shared" si="21"/>
        <v>0</v>
      </c>
      <c r="I103" s="206">
        <f>'2024-ΠΡΟΫΠ ΑΝΑ ΒΟΜ'!D11</f>
        <v>0</v>
      </c>
    </row>
    <row r="104" spans="1:9" ht="15">
      <c r="A104" s="173" t="s">
        <v>293</v>
      </c>
      <c r="B104" s="182" t="s">
        <v>93</v>
      </c>
      <c r="C104" s="193">
        <v>25</v>
      </c>
      <c r="D104" s="212">
        <f t="shared" si="22"/>
        <v>0</v>
      </c>
      <c r="E104" s="201">
        <v>75</v>
      </c>
      <c r="F104" s="212">
        <f t="shared" si="20"/>
        <v>0</v>
      </c>
      <c r="G104" s="201">
        <v>0</v>
      </c>
      <c r="H104" s="212">
        <f t="shared" si="21"/>
        <v>0</v>
      </c>
      <c r="I104" s="206">
        <f>'2024-ΠΡΟΫΠ ΑΝΑ ΒΟΜ'!D12</f>
        <v>0</v>
      </c>
    </row>
    <row r="105" spans="1:9" ht="15">
      <c r="A105" s="173" t="s">
        <v>293</v>
      </c>
      <c r="B105" s="182" t="s">
        <v>94</v>
      </c>
      <c r="C105" s="193">
        <v>25</v>
      </c>
      <c r="D105" s="212">
        <f t="shared" si="22"/>
        <v>750</v>
      </c>
      <c r="E105" s="201">
        <v>75</v>
      </c>
      <c r="F105" s="212">
        <f t="shared" si="20"/>
        <v>2250</v>
      </c>
      <c r="G105" s="201">
        <v>0</v>
      </c>
      <c r="H105" s="212">
        <f t="shared" si="21"/>
        <v>0</v>
      </c>
      <c r="I105" s="206">
        <f>'2024-ΠΡΟΫΠ ΑΝΑ ΒΟΜ'!D13</f>
        <v>3000</v>
      </c>
    </row>
    <row r="106" spans="1:9" ht="15">
      <c r="A106" s="176" t="s">
        <v>620</v>
      </c>
      <c r="B106" s="182" t="s">
        <v>95</v>
      </c>
      <c r="C106" s="193">
        <v>25</v>
      </c>
      <c r="D106" s="212">
        <f t="shared" si="22"/>
        <v>0</v>
      </c>
      <c r="E106" s="201">
        <v>75</v>
      </c>
      <c r="F106" s="212">
        <f t="shared" si="20"/>
        <v>0</v>
      </c>
      <c r="G106" s="201">
        <v>0</v>
      </c>
      <c r="H106" s="212">
        <f t="shared" si="21"/>
        <v>0</v>
      </c>
      <c r="I106" s="206">
        <f>'2024-ΠΡΟΫΠ ΑΝΑ ΒΟΜ'!D14</f>
        <v>0</v>
      </c>
    </row>
    <row r="107" spans="1:9" ht="24">
      <c r="A107" s="176" t="s">
        <v>620</v>
      </c>
      <c r="B107" s="183" t="s">
        <v>106</v>
      </c>
      <c r="C107" s="193">
        <v>0</v>
      </c>
      <c r="D107" s="212">
        <f t="shared" si="22"/>
        <v>0</v>
      </c>
      <c r="E107" s="201">
        <v>100</v>
      </c>
      <c r="F107" s="212">
        <f t="shared" si="20"/>
        <v>0</v>
      </c>
      <c r="G107" s="201">
        <v>0</v>
      </c>
      <c r="H107" s="212">
        <f t="shared" si="21"/>
        <v>0</v>
      </c>
      <c r="I107" s="206">
        <f>'2024-ΠΡΟΫΠ ΑΝΑ ΒΟΜ'!D15</f>
        <v>0</v>
      </c>
    </row>
    <row r="108" spans="1:9" ht="22.5">
      <c r="A108" s="176" t="s">
        <v>620</v>
      </c>
      <c r="B108" s="184" t="s">
        <v>656</v>
      </c>
      <c r="C108" s="193">
        <v>25</v>
      </c>
      <c r="D108" s="212">
        <f t="shared" si="22"/>
        <v>8120.5</v>
      </c>
      <c r="E108" s="201">
        <v>75</v>
      </c>
      <c r="F108" s="212">
        <f t="shared" si="20"/>
        <v>24361.5</v>
      </c>
      <c r="G108" s="201">
        <v>0</v>
      </c>
      <c r="H108" s="212">
        <f t="shared" si="21"/>
        <v>0</v>
      </c>
      <c r="I108" s="206">
        <f>'2024-ΠΡΟΫΠ ΑΝΑ ΒΟΜ'!D16</f>
        <v>32482</v>
      </c>
    </row>
    <row r="109" spans="1:9" ht="22.5">
      <c r="A109" s="175" t="s">
        <v>335</v>
      </c>
      <c r="B109" s="185" t="s">
        <v>655</v>
      </c>
      <c r="C109" s="193">
        <v>25</v>
      </c>
      <c r="D109" s="212">
        <f t="shared" si="22"/>
        <v>4475</v>
      </c>
      <c r="E109" s="201">
        <v>75</v>
      </c>
      <c r="F109" s="212">
        <f t="shared" si="20"/>
        <v>13425</v>
      </c>
      <c r="G109" s="201">
        <v>0</v>
      </c>
      <c r="H109" s="212">
        <f t="shared" si="21"/>
        <v>0</v>
      </c>
      <c r="I109" s="206">
        <f>'2024-ΠΡΟΫΠ ΑΝΑ ΒΟΜ'!D17</f>
        <v>17900</v>
      </c>
    </row>
    <row r="110" spans="1:9" ht="15">
      <c r="A110" s="176" t="s">
        <v>620</v>
      </c>
      <c r="B110" s="182" t="s">
        <v>108</v>
      </c>
      <c r="C110" s="193">
        <v>0</v>
      </c>
      <c r="D110" s="212">
        <f t="shared" si="22"/>
        <v>0</v>
      </c>
      <c r="E110" s="201">
        <v>100</v>
      </c>
      <c r="F110" s="212">
        <f t="shared" si="20"/>
        <v>0</v>
      </c>
      <c r="G110" s="201">
        <v>0</v>
      </c>
      <c r="H110" s="212">
        <f t="shared" si="21"/>
        <v>0</v>
      </c>
      <c r="I110" s="206">
        <f>'2024-ΠΡΟΫΠ ΑΝΑ ΒΟΜ'!D18</f>
        <v>0</v>
      </c>
    </row>
    <row r="111" spans="1:9" ht="25.5">
      <c r="A111" s="173" t="s">
        <v>293</v>
      </c>
      <c r="B111" s="186" t="s">
        <v>657</v>
      </c>
      <c r="C111" s="193">
        <v>0</v>
      </c>
      <c r="D111" s="212">
        <f t="shared" si="22"/>
        <v>0</v>
      </c>
      <c r="E111" s="201">
        <v>0</v>
      </c>
      <c r="F111" s="212">
        <f t="shared" si="20"/>
        <v>0</v>
      </c>
      <c r="G111" s="201">
        <v>100</v>
      </c>
      <c r="H111" s="212">
        <f t="shared" si="21"/>
        <v>14992.24</v>
      </c>
      <c r="I111" s="206">
        <f>'2024-ΠΡΟΫΠ ΑΝΑ ΒΟΜ'!D19</f>
        <v>14992.24</v>
      </c>
    </row>
    <row r="112" spans="1:9" ht="25.5">
      <c r="A112" s="175" t="s">
        <v>335</v>
      </c>
      <c r="B112" s="182" t="s">
        <v>96</v>
      </c>
      <c r="C112" s="193">
        <v>0</v>
      </c>
      <c r="D112" s="212">
        <f t="shared" si="22"/>
        <v>0</v>
      </c>
      <c r="E112" s="201">
        <v>0</v>
      </c>
      <c r="F112" s="212">
        <f t="shared" si="20"/>
        <v>0</v>
      </c>
      <c r="G112" s="201">
        <v>100</v>
      </c>
      <c r="H112" s="212">
        <f t="shared" si="21"/>
        <v>0</v>
      </c>
      <c r="I112" s="206">
        <f>'2024-ΠΡΟΫΠ ΑΝΑ ΒΟΜ'!D20</f>
        <v>0</v>
      </c>
    </row>
    <row r="113" spans="1:9" ht="15.75" thickBot="1">
      <c r="A113" s="176" t="s">
        <v>620</v>
      </c>
      <c r="B113" s="187" t="s">
        <v>110</v>
      </c>
      <c r="C113" s="193">
        <v>25</v>
      </c>
      <c r="D113" s="212">
        <f t="shared" si="22"/>
        <v>5583.2849999999999</v>
      </c>
      <c r="E113" s="201">
        <v>75</v>
      </c>
      <c r="F113" s="212">
        <f t="shared" si="20"/>
        <v>16749.855</v>
      </c>
      <c r="G113" s="201">
        <v>0</v>
      </c>
      <c r="H113" s="212">
        <f t="shared" si="21"/>
        <v>0</v>
      </c>
      <c r="I113" s="206">
        <f>'2024-ΠΡΟΫΠ ΑΝΑ ΒΟΜ'!D21</f>
        <v>22333.14</v>
      </c>
    </row>
    <row r="114" spans="1:9" ht="15.75" thickBot="1">
      <c r="A114" s="177"/>
      <c r="B114" s="188" t="s">
        <v>622</v>
      </c>
      <c r="C114" s="194"/>
      <c r="D114" s="213">
        <f>SUM(D95:D113)</f>
        <v>58655.074999999997</v>
      </c>
      <c r="E114" s="202"/>
      <c r="F114" s="213">
        <f>SUM(F95:F113)</f>
        <v>175965.22500000001</v>
      </c>
      <c r="G114" s="202"/>
      <c r="H114" s="213">
        <f>SUM(H95:H113)</f>
        <v>114717.24</v>
      </c>
      <c r="I114" s="207">
        <f>SUM(I95:I113)</f>
        <v>349337.54000000004</v>
      </c>
    </row>
    <row r="115" spans="1:9" ht="15">
      <c r="A115" s="173" t="s">
        <v>293</v>
      </c>
      <c r="B115" s="189" t="s">
        <v>623</v>
      </c>
      <c r="C115" s="193">
        <v>0</v>
      </c>
      <c r="D115" s="212" t="e">
        <f t="shared" ref="D115:D119" si="23">$I115*C115/100</f>
        <v>#REF!</v>
      </c>
      <c r="E115" s="201">
        <v>100</v>
      </c>
      <c r="F115" s="212" t="e">
        <f t="shared" ref="F115:F119" si="24">$I115*E115/100</f>
        <v>#REF!</v>
      </c>
      <c r="G115" s="201">
        <v>0</v>
      </c>
      <c r="H115" s="212" t="e">
        <f t="shared" ref="H115:H119" si="25">$I115*G115/100</f>
        <v>#REF!</v>
      </c>
      <c r="I115" s="206" t="e">
        <f>'2024-ΠΡΟΫΠ ΑΝΑ ΒΟΜ'!#REF!</f>
        <v>#REF!</v>
      </c>
    </row>
    <row r="116" spans="1:9" ht="15">
      <c r="A116" s="173" t="s">
        <v>293</v>
      </c>
      <c r="B116" s="189" t="s">
        <v>101</v>
      </c>
      <c r="C116" s="193">
        <v>0</v>
      </c>
      <c r="D116" s="212">
        <f t="shared" si="23"/>
        <v>0</v>
      </c>
      <c r="E116" s="201">
        <v>100</v>
      </c>
      <c r="F116" s="212">
        <f t="shared" si="24"/>
        <v>0</v>
      </c>
      <c r="G116" s="201">
        <v>0</v>
      </c>
      <c r="H116" s="212">
        <f t="shared" si="25"/>
        <v>0</v>
      </c>
      <c r="I116" s="206">
        <f>'2024-ΠΡΟΫΠ ΑΝΑ ΒΟΜ'!D23</f>
        <v>0</v>
      </c>
    </row>
    <row r="117" spans="1:9" ht="15">
      <c r="A117" s="173" t="s">
        <v>293</v>
      </c>
      <c r="B117" s="189" t="s">
        <v>99</v>
      </c>
      <c r="C117" s="193">
        <v>0</v>
      </c>
      <c r="D117" s="212">
        <f t="shared" si="23"/>
        <v>0</v>
      </c>
      <c r="E117" s="201">
        <v>0</v>
      </c>
      <c r="F117" s="212">
        <f t="shared" si="24"/>
        <v>0</v>
      </c>
      <c r="G117" s="201">
        <v>100</v>
      </c>
      <c r="H117" s="212">
        <f t="shared" si="25"/>
        <v>0</v>
      </c>
      <c r="I117" s="206">
        <f>'2024-ΠΡΟΫΠ ΑΝΑ ΒΟΜ'!D24</f>
        <v>0</v>
      </c>
    </row>
    <row r="118" spans="1:9" ht="15">
      <c r="A118" s="173" t="s">
        <v>293</v>
      </c>
      <c r="B118" s="189" t="s">
        <v>98</v>
      </c>
      <c r="C118" s="193">
        <v>0</v>
      </c>
      <c r="D118" s="212">
        <f t="shared" si="23"/>
        <v>0</v>
      </c>
      <c r="E118" s="201">
        <v>100</v>
      </c>
      <c r="F118" s="212">
        <f t="shared" si="24"/>
        <v>0</v>
      </c>
      <c r="G118" s="201">
        <v>0</v>
      </c>
      <c r="H118" s="212">
        <f t="shared" si="25"/>
        <v>0</v>
      </c>
      <c r="I118" s="206">
        <f>'2024-ΠΡΟΫΠ ΑΝΑ ΒΟΜ'!D25</f>
        <v>0</v>
      </c>
    </row>
    <row r="119" spans="1:9" ht="15.75" thickBot="1">
      <c r="A119" s="323" t="s">
        <v>293</v>
      </c>
      <c r="B119" s="324" t="s">
        <v>733</v>
      </c>
      <c r="C119" s="328">
        <v>0</v>
      </c>
      <c r="D119" s="212">
        <f t="shared" si="23"/>
        <v>0</v>
      </c>
      <c r="E119" s="329">
        <v>0</v>
      </c>
      <c r="F119" s="212">
        <f t="shared" si="24"/>
        <v>0</v>
      </c>
      <c r="G119" s="329">
        <v>100</v>
      </c>
      <c r="H119" s="212">
        <f t="shared" si="25"/>
        <v>0</v>
      </c>
      <c r="I119" s="330">
        <f>'2024-ΠΡΟΫΠ ΑΝΑ ΒΟΜ'!D26</f>
        <v>0</v>
      </c>
    </row>
    <row r="120" spans="1:9" ht="15.75" thickBot="1">
      <c r="B120" s="190" t="s">
        <v>647</v>
      </c>
      <c r="C120" s="195"/>
      <c r="D120" s="217" t="e">
        <f>SUM(D114:D119)</f>
        <v>#REF!</v>
      </c>
      <c r="E120" s="195"/>
      <c r="F120" s="217" t="e">
        <f>SUM(F114:F119)</f>
        <v>#REF!</v>
      </c>
      <c r="G120" s="203"/>
      <c r="H120" s="217" t="e">
        <f>SUM(H114:H119)</f>
        <v>#REF!</v>
      </c>
      <c r="I120" s="208" t="e">
        <f>SUM(I114:I119)</f>
        <v>#REF!</v>
      </c>
    </row>
    <row r="121" spans="1:9" ht="13.5" thickBot="1"/>
    <row r="122" spans="1:9" ht="15">
      <c r="A122" s="171"/>
      <c r="B122" s="172" t="s">
        <v>651</v>
      </c>
      <c r="C122" s="192"/>
      <c r="D122" s="210" t="s">
        <v>640</v>
      </c>
      <c r="E122" s="192"/>
      <c r="F122" s="210" t="s">
        <v>641</v>
      </c>
      <c r="G122" s="192"/>
      <c r="H122" s="210" t="s">
        <v>642</v>
      </c>
      <c r="I122" s="204" t="s">
        <v>619</v>
      </c>
    </row>
    <row r="123" spans="1:9" ht="15">
      <c r="A123" s="171"/>
      <c r="B123" s="172"/>
      <c r="C123" s="191" t="s">
        <v>643</v>
      </c>
      <c r="D123" s="211" t="s">
        <v>644</v>
      </c>
      <c r="E123" s="191" t="s">
        <v>643</v>
      </c>
      <c r="F123" s="211" t="s">
        <v>644</v>
      </c>
      <c r="G123" s="191" t="s">
        <v>645</v>
      </c>
      <c r="H123" s="211" t="s">
        <v>644</v>
      </c>
      <c r="I123" s="205"/>
    </row>
    <row r="124" spans="1:9" ht="25.5">
      <c r="A124" s="173" t="s">
        <v>293</v>
      </c>
      <c r="B124" s="182" t="s">
        <v>646</v>
      </c>
      <c r="C124" s="193">
        <v>100</v>
      </c>
      <c r="D124" s="212">
        <f>$I124*C124/100</f>
        <v>0</v>
      </c>
      <c r="E124" s="201">
        <v>0</v>
      </c>
      <c r="F124" s="212">
        <f t="shared" ref="F124:F142" si="26">$I124*E124/100</f>
        <v>0</v>
      </c>
      <c r="G124" s="201">
        <v>0</v>
      </c>
      <c r="H124" s="212">
        <f t="shared" ref="H124:H142" si="27">$I124*G124/100</f>
        <v>0</v>
      </c>
      <c r="I124" s="206">
        <f>'2024-ΠΡΟΫΠ ΑΝΑ ΒΟΜ'!H2</f>
        <v>0</v>
      </c>
    </row>
    <row r="125" spans="1:9" ht="15">
      <c r="A125" s="175" t="s">
        <v>335</v>
      </c>
      <c r="B125" s="182" t="s">
        <v>103</v>
      </c>
      <c r="C125" s="193">
        <v>0</v>
      </c>
      <c r="D125" s="212">
        <f t="shared" ref="D125:D142" si="28">$I125*C125/100</f>
        <v>0</v>
      </c>
      <c r="E125" s="201">
        <v>100</v>
      </c>
      <c r="F125" s="212">
        <f t="shared" si="26"/>
        <v>0</v>
      </c>
      <c r="G125" s="201">
        <v>0</v>
      </c>
      <c r="H125" s="212">
        <f t="shared" si="27"/>
        <v>0</v>
      </c>
      <c r="I125" s="206">
        <f>'2024-ΠΡΟΫΠ ΑΝΑ ΒΟΜ'!H3</f>
        <v>0</v>
      </c>
    </row>
    <row r="126" spans="1:9" ht="15">
      <c r="A126" s="175" t="s">
        <v>335</v>
      </c>
      <c r="B126" s="182" t="s">
        <v>104</v>
      </c>
      <c r="C126" s="193">
        <v>100</v>
      </c>
      <c r="D126" s="212">
        <f t="shared" si="28"/>
        <v>0</v>
      </c>
      <c r="E126" s="201">
        <v>0</v>
      </c>
      <c r="F126" s="212">
        <f t="shared" si="26"/>
        <v>0</v>
      </c>
      <c r="G126" s="201">
        <v>0</v>
      </c>
      <c r="H126" s="212">
        <f t="shared" si="27"/>
        <v>0</v>
      </c>
      <c r="I126" s="206">
        <f>'2024-ΠΡΟΫΠ ΑΝΑ ΒΟΜ'!H5</f>
        <v>0</v>
      </c>
    </row>
    <row r="127" spans="1:9" ht="15">
      <c r="A127" s="173" t="s">
        <v>293</v>
      </c>
      <c r="B127" s="182" t="s">
        <v>91</v>
      </c>
      <c r="C127" s="193">
        <v>25</v>
      </c>
      <c r="D127" s="212">
        <f t="shared" si="28"/>
        <v>0</v>
      </c>
      <c r="E127" s="201">
        <v>75</v>
      </c>
      <c r="F127" s="212">
        <f t="shared" si="26"/>
        <v>0</v>
      </c>
      <c r="G127" s="201">
        <v>0</v>
      </c>
      <c r="H127" s="212">
        <f t="shared" si="27"/>
        <v>0</v>
      </c>
      <c r="I127" s="206">
        <f>'2024-ΠΡΟΫΠ ΑΝΑ ΒΟΜ'!H6</f>
        <v>0</v>
      </c>
    </row>
    <row r="128" spans="1:9" ht="15">
      <c r="A128" s="173" t="s">
        <v>293</v>
      </c>
      <c r="B128" s="182" t="s">
        <v>89</v>
      </c>
      <c r="C128" s="193">
        <v>25</v>
      </c>
      <c r="D128" s="212">
        <f t="shared" si="28"/>
        <v>0</v>
      </c>
      <c r="E128" s="201">
        <v>75</v>
      </c>
      <c r="F128" s="212">
        <f t="shared" si="26"/>
        <v>0</v>
      </c>
      <c r="G128" s="201">
        <v>0</v>
      </c>
      <c r="H128" s="212">
        <f t="shared" si="27"/>
        <v>0</v>
      </c>
      <c r="I128" s="206">
        <f>'2024-ΠΡΟΫΠ ΑΝΑ ΒΟΜ'!H7</f>
        <v>0</v>
      </c>
    </row>
    <row r="129" spans="1:9" ht="15">
      <c r="A129" s="173" t="s">
        <v>293</v>
      </c>
      <c r="B129" s="182" t="s">
        <v>88</v>
      </c>
      <c r="C129" s="193">
        <v>25</v>
      </c>
      <c r="D129" s="212">
        <f t="shared" si="28"/>
        <v>10580</v>
      </c>
      <c r="E129" s="201">
        <v>75</v>
      </c>
      <c r="F129" s="212">
        <f t="shared" si="26"/>
        <v>31740</v>
      </c>
      <c r="G129" s="201">
        <v>0</v>
      </c>
      <c r="H129" s="212">
        <f t="shared" si="27"/>
        <v>0</v>
      </c>
      <c r="I129" s="206">
        <f>'2024-ΠΡΟΫΠ ΑΝΑ ΒΟΜ'!H8</f>
        <v>42320</v>
      </c>
    </row>
    <row r="130" spans="1:9" ht="15">
      <c r="A130" s="173" t="s">
        <v>293</v>
      </c>
      <c r="B130" s="182" t="s">
        <v>105</v>
      </c>
      <c r="C130" s="193">
        <v>0</v>
      </c>
      <c r="D130" s="212">
        <f t="shared" si="28"/>
        <v>0</v>
      </c>
      <c r="E130" s="201">
        <v>0</v>
      </c>
      <c r="F130" s="212">
        <f t="shared" si="26"/>
        <v>0</v>
      </c>
      <c r="G130" s="201">
        <v>100</v>
      </c>
      <c r="H130" s="212">
        <f t="shared" si="27"/>
        <v>34180</v>
      </c>
      <c r="I130" s="206">
        <f>'2024-ΠΡΟΫΠ ΑΝΑ ΒΟΜ'!H9</f>
        <v>34180</v>
      </c>
    </row>
    <row r="131" spans="1:9" ht="15">
      <c r="A131" s="173" t="s">
        <v>293</v>
      </c>
      <c r="B131" s="182" t="s">
        <v>90</v>
      </c>
      <c r="C131" s="193">
        <v>25</v>
      </c>
      <c r="D131" s="212">
        <f t="shared" si="28"/>
        <v>1125</v>
      </c>
      <c r="E131" s="201">
        <v>75</v>
      </c>
      <c r="F131" s="212">
        <f t="shared" si="26"/>
        <v>3375</v>
      </c>
      <c r="G131" s="201">
        <v>0</v>
      </c>
      <c r="H131" s="212">
        <f t="shared" si="27"/>
        <v>0</v>
      </c>
      <c r="I131" s="206">
        <f>'2024-ΠΡΟΫΠ ΑΝΑ ΒΟΜ'!H10</f>
        <v>4500</v>
      </c>
    </row>
    <row r="132" spans="1:9" ht="15">
      <c r="A132" s="173" t="s">
        <v>293</v>
      </c>
      <c r="B132" s="182" t="s">
        <v>92</v>
      </c>
      <c r="C132" s="193">
        <v>25</v>
      </c>
      <c r="D132" s="212">
        <f t="shared" si="28"/>
        <v>0</v>
      </c>
      <c r="E132" s="201">
        <v>75</v>
      </c>
      <c r="F132" s="212">
        <f t="shared" si="26"/>
        <v>0</v>
      </c>
      <c r="G132" s="201">
        <v>0</v>
      </c>
      <c r="H132" s="212">
        <f t="shared" si="27"/>
        <v>0</v>
      </c>
      <c r="I132" s="206">
        <f>'2024-ΠΡΟΫΠ ΑΝΑ ΒΟΜ'!H11</f>
        <v>0</v>
      </c>
    </row>
    <row r="133" spans="1:9" ht="15">
      <c r="A133" s="173" t="s">
        <v>293</v>
      </c>
      <c r="B133" s="182" t="s">
        <v>93</v>
      </c>
      <c r="C133" s="193">
        <v>25</v>
      </c>
      <c r="D133" s="212">
        <f t="shared" si="28"/>
        <v>0</v>
      </c>
      <c r="E133" s="201">
        <v>75</v>
      </c>
      <c r="F133" s="212">
        <f t="shared" si="26"/>
        <v>0</v>
      </c>
      <c r="G133" s="201">
        <v>0</v>
      </c>
      <c r="H133" s="212">
        <f t="shared" si="27"/>
        <v>0</v>
      </c>
      <c r="I133" s="206">
        <f>'2024-ΠΡΟΫΠ ΑΝΑ ΒΟΜ'!H12</f>
        <v>0</v>
      </c>
    </row>
    <row r="134" spans="1:9" ht="15">
      <c r="A134" s="173" t="s">
        <v>293</v>
      </c>
      <c r="B134" s="182" t="s">
        <v>94</v>
      </c>
      <c r="C134" s="193">
        <v>25</v>
      </c>
      <c r="D134" s="212">
        <f t="shared" si="28"/>
        <v>125</v>
      </c>
      <c r="E134" s="201">
        <v>75</v>
      </c>
      <c r="F134" s="212">
        <f t="shared" si="26"/>
        <v>375</v>
      </c>
      <c r="G134" s="201">
        <v>0</v>
      </c>
      <c r="H134" s="212">
        <f t="shared" si="27"/>
        <v>0</v>
      </c>
      <c r="I134" s="206">
        <f>'2024-ΠΡΟΫΠ ΑΝΑ ΒΟΜ'!H13</f>
        <v>500</v>
      </c>
    </row>
    <row r="135" spans="1:9" ht="15">
      <c r="A135" s="176" t="s">
        <v>620</v>
      </c>
      <c r="B135" s="182" t="s">
        <v>95</v>
      </c>
      <c r="C135" s="193">
        <v>25</v>
      </c>
      <c r="D135" s="212">
        <f t="shared" si="28"/>
        <v>1375</v>
      </c>
      <c r="E135" s="201">
        <v>75</v>
      </c>
      <c r="F135" s="212">
        <f t="shared" si="26"/>
        <v>4125</v>
      </c>
      <c r="G135" s="201">
        <v>0</v>
      </c>
      <c r="H135" s="212">
        <f t="shared" si="27"/>
        <v>0</v>
      </c>
      <c r="I135" s="206">
        <f>'2024-ΠΡΟΫΠ ΑΝΑ ΒΟΜ'!H14</f>
        <v>5500</v>
      </c>
    </row>
    <row r="136" spans="1:9" ht="24">
      <c r="A136" s="176" t="s">
        <v>620</v>
      </c>
      <c r="B136" s="183" t="s">
        <v>106</v>
      </c>
      <c r="C136" s="193">
        <v>0</v>
      </c>
      <c r="D136" s="212">
        <f t="shared" si="28"/>
        <v>0</v>
      </c>
      <c r="E136" s="201">
        <v>100</v>
      </c>
      <c r="F136" s="212">
        <f t="shared" si="26"/>
        <v>0</v>
      </c>
      <c r="G136" s="201">
        <v>0</v>
      </c>
      <c r="H136" s="212">
        <f t="shared" si="27"/>
        <v>0</v>
      </c>
      <c r="I136" s="206">
        <f>'2024-ΠΡΟΫΠ ΑΝΑ ΒΟΜ'!H15</f>
        <v>0</v>
      </c>
    </row>
    <row r="137" spans="1:9" ht="22.5">
      <c r="A137" s="176" t="s">
        <v>620</v>
      </c>
      <c r="B137" s="184" t="s">
        <v>656</v>
      </c>
      <c r="C137" s="193">
        <v>25</v>
      </c>
      <c r="D137" s="212">
        <f t="shared" si="28"/>
        <v>1875</v>
      </c>
      <c r="E137" s="201">
        <v>75</v>
      </c>
      <c r="F137" s="212">
        <f t="shared" si="26"/>
        <v>5625</v>
      </c>
      <c r="G137" s="201">
        <v>0</v>
      </c>
      <c r="H137" s="212">
        <f t="shared" si="27"/>
        <v>0</v>
      </c>
      <c r="I137" s="206">
        <f>'2024-ΠΡΟΫΠ ΑΝΑ ΒΟΜ'!H16</f>
        <v>7500</v>
      </c>
    </row>
    <row r="138" spans="1:9" ht="22.5">
      <c r="A138" s="175" t="s">
        <v>335</v>
      </c>
      <c r="B138" s="185" t="s">
        <v>655</v>
      </c>
      <c r="C138" s="193">
        <v>25</v>
      </c>
      <c r="D138" s="212">
        <f t="shared" si="28"/>
        <v>2500</v>
      </c>
      <c r="E138" s="201">
        <v>75</v>
      </c>
      <c r="F138" s="212">
        <f t="shared" si="26"/>
        <v>7500</v>
      </c>
      <c r="G138" s="201">
        <v>0</v>
      </c>
      <c r="H138" s="212">
        <f t="shared" si="27"/>
        <v>0</v>
      </c>
      <c r="I138" s="206">
        <f>'2024-ΠΡΟΫΠ ΑΝΑ ΒΟΜ'!H17</f>
        <v>10000</v>
      </c>
    </row>
    <row r="139" spans="1:9" ht="15">
      <c r="A139" s="176" t="s">
        <v>620</v>
      </c>
      <c r="B139" s="182" t="s">
        <v>108</v>
      </c>
      <c r="C139" s="193">
        <v>0</v>
      </c>
      <c r="D139" s="212">
        <f t="shared" si="28"/>
        <v>0</v>
      </c>
      <c r="E139" s="201">
        <v>100</v>
      </c>
      <c r="F139" s="212">
        <f t="shared" si="26"/>
        <v>10000</v>
      </c>
      <c r="G139" s="201">
        <v>0</v>
      </c>
      <c r="H139" s="212">
        <f t="shared" si="27"/>
        <v>0</v>
      </c>
      <c r="I139" s="206">
        <f>'2024-ΠΡΟΫΠ ΑΝΑ ΒΟΜ'!H18</f>
        <v>10000</v>
      </c>
    </row>
    <row r="140" spans="1:9" ht="25.5">
      <c r="A140" s="173" t="s">
        <v>293</v>
      </c>
      <c r="B140" s="186" t="s">
        <v>657</v>
      </c>
      <c r="C140" s="193">
        <v>0</v>
      </c>
      <c r="D140" s="212">
        <f t="shared" si="28"/>
        <v>0</v>
      </c>
      <c r="E140" s="201">
        <v>0</v>
      </c>
      <c r="F140" s="212">
        <f t="shared" si="26"/>
        <v>0</v>
      </c>
      <c r="G140" s="201">
        <v>100</v>
      </c>
      <c r="H140" s="212">
        <f t="shared" si="27"/>
        <v>100</v>
      </c>
      <c r="I140" s="206">
        <f>'2024-ΠΡΟΫΠ ΑΝΑ ΒΟΜ'!H19</f>
        <v>100</v>
      </c>
    </row>
    <row r="141" spans="1:9" ht="25.5">
      <c r="A141" s="175" t="s">
        <v>335</v>
      </c>
      <c r="B141" s="182" t="s">
        <v>96</v>
      </c>
      <c r="C141" s="193">
        <v>0</v>
      </c>
      <c r="D141" s="212">
        <f t="shared" si="28"/>
        <v>0</v>
      </c>
      <c r="E141" s="201">
        <v>0</v>
      </c>
      <c r="F141" s="212">
        <f t="shared" si="26"/>
        <v>0</v>
      </c>
      <c r="G141" s="201">
        <v>100</v>
      </c>
      <c r="H141" s="212">
        <f t="shared" si="27"/>
        <v>0</v>
      </c>
      <c r="I141" s="206">
        <f>'2024-ΠΡΟΫΠ ΑΝΑ ΒΟΜ'!H20</f>
        <v>0</v>
      </c>
    </row>
    <row r="142" spans="1:9" ht="15.75" thickBot="1">
      <c r="A142" s="176" t="s">
        <v>620</v>
      </c>
      <c r="B142" s="187" t="s">
        <v>110</v>
      </c>
      <c r="C142" s="193">
        <v>25</v>
      </c>
      <c r="D142" s="212">
        <f t="shared" si="28"/>
        <v>2706.25</v>
      </c>
      <c r="E142" s="201">
        <v>75</v>
      </c>
      <c r="F142" s="212">
        <f t="shared" si="26"/>
        <v>8118.75</v>
      </c>
      <c r="G142" s="201">
        <v>0</v>
      </c>
      <c r="H142" s="212">
        <f t="shared" si="27"/>
        <v>0</v>
      </c>
      <c r="I142" s="206">
        <f>'2024-ΠΡΟΫΠ ΑΝΑ ΒΟΜ'!H21</f>
        <v>10825</v>
      </c>
    </row>
    <row r="143" spans="1:9" ht="15.75" thickBot="1">
      <c r="A143" s="177"/>
      <c r="B143" s="188" t="s">
        <v>622</v>
      </c>
      <c r="C143" s="194"/>
      <c r="D143" s="213">
        <f>SUM(D124:D142)</f>
        <v>20286.25</v>
      </c>
      <c r="E143" s="202"/>
      <c r="F143" s="213">
        <f>SUM(F124:F142)</f>
        <v>70858.75</v>
      </c>
      <c r="G143" s="202"/>
      <c r="H143" s="213">
        <f>SUM(H124:H142)</f>
        <v>34280</v>
      </c>
      <c r="I143" s="207">
        <f>SUM(I124:I142)</f>
        <v>125425</v>
      </c>
    </row>
    <row r="144" spans="1:9" ht="15">
      <c r="A144" s="173" t="s">
        <v>293</v>
      </c>
      <c r="B144" s="189" t="s">
        <v>623</v>
      </c>
      <c r="C144" s="193">
        <v>0</v>
      </c>
      <c r="D144" s="212" t="e">
        <f t="shared" ref="D144:D148" si="29">$I144*C144/100</f>
        <v>#REF!</v>
      </c>
      <c r="E144" s="201">
        <v>100</v>
      </c>
      <c r="F144" s="212" t="e">
        <f t="shared" ref="F144:F148" si="30">$I144*E144/100</f>
        <v>#REF!</v>
      </c>
      <c r="G144" s="201">
        <v>0</v>
      </c>
      <c r="H144" s="212" t="e">
        <f t="shared" ref="H144:H148" si="31">$I144*G144/100</f>
        <v>#REF!</v>
      </c>
      <c r="I144" s="206" t="e">
        <f>'2024-ΠΡΟΫΠ ΑΝΑ ΒΟΜ'!#REF!</f>
        <v>#REF!</v>
      </c>
    </row>
    <row r="145" spans="1:9" ht="15">
      <c r="A145" s="173" t="s">
        <v>293</v>
      </c>
      <c r="B145" s="189" t="s">
        <v>101</v>
      </c>
      <c r="C145" s="193">
        <v>0</v>
      </c>
      <c r="D145" s="212">
        <f t="shared" si="29"/>
        <v>0</v>
      </c>
      <c r="E145" s="201">
        <v>100</v>
      </c>
      <c r="F145" s="212">
        <f t="shared" si="30"/>
        <v>0</v>
      </c>
      <c r="G145" s="201">
        <v>0</v>
      </c>
      <c r="H145" s="212">
        <f t="shared" si="31"/>
        <v>0</v>
      </c>
      <c r="I145" s="206">
        <f>'2024-ΠΡΟΫΠ ΑΝΑ ΒΟΜ'!H23</f>
        <v>0</v>
      </c>
    </row>
    <row r="146" spans="1:9" ht="15">
      <c r="A146" s="173" t="s">
        <v>293</v>
      </c>
      <c r="B146" s="189" t="s">
        <v>99</v>
      </c>
      <c r="C146" s="193">
        <v>0</v>
      </c>
      <c r="D146" s="212">
        <f t="shared" si="29"/>
        <v>0</v>
      </c>
      <c r="E146" s="201">
        <v>0</v>
      </c>
      <c r="F146" s="212">
        <f t="shared" si="30"/>
        <v>0</v>
      </c>
      <c r="G146" s="201">
        <v>100</v>
      </c>
      <c r="H146" s="212">
        <f t="shared" si="31"/>
        <v>0</v>
      </c>
      <c r="I146" s="206">
        <f>'2024-ΠΡΟΫΠ ΑΝΑ ΒΟΜ'!H24</f>
        <v>0</v>
      </c>
    </row>
    <row r="147" spans="1:9" ht="15">
      <c r="A147" s="173" t="s">
        <v>293</v>
      </c>
      <c r="B147" s="189" t="s">
        <v>98</v>
      </c>
      <c r="C147" s="193">
        <v>0</v>
      </c>
      <c r="D147" s="212">
        <f t="shared" si="29"/>
        <v>0</v>
      </c>
      <c r="E147" s="201">
        <v>100</v>
      </c>
      <c r="F147" s="212">
        <f t="shared" si="30"/>
        <v>0</v>
      </c>
      <c r="G147" s="201">
        <v>0</v>
      </c>
      <c r="H147" s="212">
        <f t="shared" si="31"/>
        <v>0</v>
      </c>
      <c r="I147" s="206">
        <f>'2024-ΠΡΟΫΠ ΑΝΑ ΒΟΜ'!H25</f>
        <v>0</v>
      </c>
    </row>
    <row r="148" spans="1:9" ht="15.75" thickBot="1">
      <c r="A148" s="323" t="s">
        <v>293</v>
      </c>
      <c r="B148" s="324" t="s">
        <v>733</v>
      </c>
      <c r="C148" s="328">
        <v>0</v>
      </c>
      <c r="D148" s="212">
        <f t="shared" si="29"/>
        <v>0</v>
      </c>
      <c r="E148" s="329">
        <v>0</v>
      </c>
      <c r="F148" s="212">
        <f t="shared" si="30"/>
        <v>0</v>
      </c>
      <c r="G148" s="329">
        <v>100</v>
      </c>
      <c r="H148" s="212">
        <f t="shared" si="31"/>
        <v>0</v>
      </c>
      <c r="I148" s="330">
        <f>'2024-ΠΡΟΫΠ ΑΝΑ ΒΟΜ'!H26</f>
        <v>0</v>
      </c>
    </row>
    <row r="149" spans="1:9" ht="15.75" thickBot="1">
      <c r="B149" s="190" t="s">
        <v>647</v>
      </c>
      <c r="C149" s="195"/>
      <c r="D149" s="217" t="e">
        <f>SUM(D143:D148)</f>
        <v>#REF!</v>
      </c>
      <c r="E149" s="195"/>
      <c r="F149" s="217" t="e">
        <f>SUM(F143:F148)</f>
        <v>#REF!</v>
      </c>
      <c r="G149" s="203"/>
      <c r="H149" s="217" t="e">
        <f>SUM(H143:H148)</f>
        <v>#REF!</v>
      </c>
      <c r="I149" s="208" t="e">
        <f>SUM(I143:I148)</f>
        <v>#REF!</v>
      </c>
    </row>
    <row r="152" spans="1:9" ht="13.5" thickBot="1"/>
    <row r="153" spans="1:9" ht="15">
      <c r="A153" s="171"/>
      <c r="B153" s="172" t="s">
        <v>652</v>
      </c>
      <c r="C153" s="192"/>
      <c r="D153" s="210" t="s">
        <v>640</v>
      </c>
      <c r="E153" s="192"/>
      <c r="F153" s="210" t="s">
        <v>641</v>
      </c>
      <c r="G153" s="192"/>
      <c r="H153" s="210" t="s">
        <v>642</v>
      </c>
      <c r="I153" s="204" t="s">
        <v>619</v>
      </c>
    </row>
    <row r="154" spans="1:9" ht="15">
      <c r="A154" s="171"/>
      <c r="B154" s="172"/>
      <c r="C154" s="191" t="s">
        <v>643</v>
      </c>
      <c r="D154" s="211" t="s">
        <v>644</v>
      </c>
      <c r="E154" s="191" t="s">
        <v>643</v>
      </c>
      <c r="F154" s="211" t="s">
        <v>644</v>
      </c>
      <c r="G154" s="191" t="s">
        <v>645</v>
      </c>
      <c r="H154" s="211" t="s">
        <v>644</v>
      </c>
      <c r="I154" s="205"/>
    </row>
    <row r="155" spans="1:9" ht="25.5">
      <c r="A155" s="173" t="s">
        <v>293</v>
      </c>
      <c r="B155" s="182" t="s">
        <v>646</v>
      </c>
      <c r="C155" s="193">
        <v>100</v>
      </c>
      <c r="D155" s="212">
        <f>$I155*C155/100</f>
        <v>0</v>
      </c>
      <c r="E155" s="201">
        <v>0</v>
      </c>
      <c r="F155" s="212">
        <f t="shared" ref="F155:F173" si="32">$I155*E155/100</f>
        <v>0</v>
      </c>
      <c r="G155" s="201">
        <v>0</v>
      </c>
      <c r="H155" s="212">
        <f t="shared" ref="H155:H173" si="33">$I155*G155/100</f>
        <v>0</v>
      </c>
      <c r="I155" s="206">
        <f>'2024-ΠΡΟΫΠ ΑΝΑ ΒΟΜ'!E2</f>
        <v>0</v>
      </c>
    </row>
    <row r="156" spans="1:9" ht="15">
      <c r="A156" s="175" t="s">
        <v>335</v>
      </c>
      <c r="B156" s="182" t="s">
        <v>103</v>
      </c>
      <c r="C156" s="193">
        <v>0</v>
      </c>
      <c r="D156" s="212">
        <f t="shared" ref="D156:D173" si="34">$I156*C156/100</f>
        <v>0</v>
      </c>
      <c r="E156" s="201">
        <v>100</v>
      </c>
      <c r="F156" s="212">
        <f t="shared" si="32"/>
        <v>0</v>
      </c>
      <c r="G156" s="201">
        <v>0</v>
      </c>
      <c r="H156" s="212">
        <f t="shared" si="33"/>
        <v>0</v>
      </c>
      <c r="I156" s="206">
        <f>'2024-ΠΡΟΫΠ ΑΝΑ ΒΟΜ'!E3</f>
        <v>0</v>
      </c>
    </row>
    <row r="157" spans="1:9" ht="15">
      <c r="A157" s="175" t="s">
        <v>335</v>
      </c>
      <c r="B157" s="182" t="s">
        <v>104</v>
      </c>
      <c r="C157" s="193">
        <v>100</v>
      </c>
      <c r="D157" s="212">
        <f t="shared" si="34"/>
        <v>0</v>
      </c>
      <c r="E157" s="201">
        <v>0</v>
      </c>
      <c r="F157" s="212">
        <f t="shared" si="32"/>
        <v>0</v>
      </c>
      <c r="G157" s="201">
        <v>0</v>
      </c>
      <c r="H157" s="212">
        <f t="shared" si="33"/>
        <v>0</v>
      </c>
      <c r="I157" s="206">
        <f>'2024-ΠΡΟΫΠ ΑΝΑ ΒΟΜ'!E5</f>
        <v>0</v>
      </c>
    </row>
    <row r="158" spans="1:9" ht="15">
      <c r="A158" s="173" t="s">
        <v>293</v>
      </c>
      <c r="B158" s="182" t="s">
        <v>91</v>
      </c>
      <c r="C158" s="193">
        <v>25</v>
      </c>
      <c r="D158" s="212">
        <f t="shared" si="34"/>
        <v>0</v>
      </c>
      <c r="E158" s="201">
        <v>75</v>
      </c>
      <c r="F158" s="212">
        <f t="shared" si="32"/>
        <v>0</v>
      </c>
      <c r="G158" s="201">
        <v>0</v>
      </c>
      <c r="H158" s="212">
        <f t="shared" si="33"/>
        <v>0</v>
      </c>
      <c r="I158" s="206">
        <f>'2024-ΠΡΟΫΠ ΑΝΑ ΒΟΜ'!E6</f>
        <v>0</v>
      </c>
    </row>
    <row r="159" spans="1:9" ht="15">
      <c r="A159" s="173" t="s">
        <v>293</v>
      </c>
      <c r="B159" s="182" t="s">
        <v>89</v>
      </c>
      <c r="C159" s="193">
        <v>25</v>
      </c>
      <c r="D159" s="212">
        <f t="shared" si="34"/>
        <v>0</v>
      </c>
      <c r="E159" s="201">
        <v>75</v>
      </c>
      <c r="F159" s="212">
        <f t="shared" si="32"/>
        <v>0</v>
      </c>
      <c r="G159" s="201">
        <v>0</v>
      </c>
      <c r="H159" s="212">
        <f t="shared" si="33"/>
        <v>0</v>
      </c>
      <c r="I159" s="206">
        <f>'2024-ΠΡΟΫΠ ΑΝΑ ΒΟΜ'!E7</f>
        <v>0</v>
      </c>
    </row>
    <row r="160" spans="1:9" ht="15">
      <c r="A160" s="173" t="s">
        <v>293</v>
      </c>
      <c r="B160" s="182" t="s">
        <v>88</v>
      </c>
      <c r="C160" s="193">
        <v>25</v>
      </c>
      <c r="D160" s="212">
        <f t="shared" si="34"/>
        <v>12000</v>
      </c>
      <c r="E160" s="201">
        <v>75</v>
      </c>
      <c r="F160" s="212">
        <f t="shared" si="32"/>
        <v>36000</v>
      </c>
      <c r="G160" s="201">
        <v>0</v>
      </c>
      <c r="H160" s="212">
        <f t="shared" si="33"/>
        <v>0</v>
      </c>
      <c r="I160" s="206">
        <f>'2024-ΠΡΟΫΠ ΑΝΑ ΒΟΜ'!E8</f>
        <v>48000</v>
      </c>
    </row>
    <row r="161" spans="1:9" ht="15">
      <c r="A161" s="173" t="s">
        <v>293</v>
      </c>
      <c r="B161" s="182" t="s">
        <v>105</v>
      </c>
      <c r="C161" s="193">
        <v>0</v>
      </c>
      <c r="D161" s="212">
        <f t="shared" si="34"/>
        <v>0</v>
      </c>
      <c r="E161" s="201">
        <v>0</v>
      </c>
      <c r="F161" s="212">
        <f t="shared" si="32"/>
        <v>0</v>
      </c>
      <c r="G161" s="201">
        <v>100</v>
      </c>
      <c r="H161" s="212">
        <f t="shared" si="33"/>
        <v>75000</v>
      </c>
      <c r="I161" s="206">
        <f>'2024-ΠΡΟΫΠ ΑΝΑ ΒΟΜ'!E9</f>
        <v>75000</v>
      </c>
    </row>
    <row r="162" spans="1:9" ht="15">
      <c r="A162" s="173" t="s">
        <v>293</v>
      </c>
      <c r="B162" s="182" t="s">
        <v>90</v>
      </c>
      <c r="C162" s="193">
        <v>25</v>
      </c>
      <c r="D162" s="212">
        <f t="shared" si="34"/>
        <v>0</v>
      </c>
      <c r="E162" s="201">
        <v>75</v>
      </c>
      <c r="F162" s="212">
        <f t="shared" si="32"/>
        <v>0</v>
      </c>
      <c r="G162" s="201">
        <v>0</v>
      </c>
      <c r="H162" s="212">
        <f t="shared" si="33"/>
        <v>0</v>
      </c>
      <c r="I162" s="206">
        <f>'2024-ΠΡΟΫΠ ΑΝΑ ΒΟΜ'!E10</f>
        <v>0</v>
      </c>
    </row>
    <row r="163" spans="1:9" ht="15">
      <c r="A163" s="173" t="s">
        <v>293</v>
      </c>
      <c r="B163" s="182" t="s">
        <v>92</v>
      </c>
      <c r="C163" s="193">
        <v>25</v>
      </c>
      <c r="D163" s="212">
        <f t="shared" si="34"/>
        <v>0</v>
      </c>
      <c r="E163" s="201">
        <v>75</v>
      </c>
      <c r="F163" s="212">
        <f t="shared" si="32"/>
        <v>0</v>
      </c>
      <c r="G163" s="201">
        <v>0</v>
      </c>
      <c r="H163" s="212">
        <f t="shared" si="33"/>
        <v>0</v>
      </c>
      <c r="I163" s="206">
        <f>'2024-ΠΡΟΫΠ ΑΝΑ ΒΟΜ'!E11</f>
        <v>0</v>
      </c>
    </row>
    <row r="164" spans="1:9" ht="15">
      <c r="A164" s="173" t="s">
        <v>293</v>
      </c>
      <c r="B164" s="182" t="s">
        <v>93</v>
      </c>
      <c r="C164" s="193">
        <v>25</v>
      </c>
      <c r="D164" s="212">
        <f t="shared" si="34"/>
        <v>0</v>
      </c>
      <c r="E164" s="201">
        <v>75</v>
      </c>
      <c r="F164" s="212">
        <f t="shared" si="32"/>
        <v>0</v>
      </c>
      <c r="G164" s="201">
        <v>0</v>
      </c>
      <c r="H164" s="212">
        <f t="shared" si="33"/>
        <v>0</v>
      </c>
      <c r="I164" s="206">
        <f>'2024-ΠΡΟΫΠ ΑΝΑ ΒΟΜ'!E12</f>
        <v>0</v>
      </c>
    </row>
    <row r="165" spans="1:9" ht="15">
      <c r="A165" s="173" t="s">
        <v>293</v>
      </c>
      <c r="B165" s="182" t="s">
        <v>94</v>
      </c>
      <c r="C165" s="193">
        <v>25</v>
      </c>
      <c r="D165" s="212">
        <f t="shared" si="34"/>
        <v>1500</v>
      </c>
      <c r="E165" s="201">
        <v>75</v>
      </c>
      <c r="F165" s="212">
        <f t="shared" si="32"/>
        <v>4500</v>
      </c>
      <c r="G165" s="201">
        <v>0</v>
      </c>
      <c r="H165" s="212">
        <f t="shared" si="33"/>
        <v>0</v>
      </c>
      <c r="I165" s="206">
        <f>'2024-ΠΡΟΫΠ ΑΝΑ ΒΟΜ'!E13</f>
        <v>6000</v>
      </c>
    </row>
    <row r="166" spans="1:9" ht="15">
      <c r="A166" s="176" t="s">
        <v>620</v>
      </c>
      <c r="B166" s="182" t="s">
        <v>95</v>
      </c>
      <c r="C166" s="193">
        <v>25</v>
      </c>
      <c r="D166" s="212">
        <f t="shared" si="34"/>
        <v>0</v>
      </c>
      <c r="E166" s="201">
        <v>75</v>
      </c>
      <c r="F166" s="212">
        <f t="shared" si="32"/>
        <v>0</v>
      </c>
      <c r="G166" s="201">
        <v>0</v>
      </c>
      <c r="H166" s="212">
        <f t="shared" si="33"/>
        <v>0</v>
      </c>
      <c r="I166" s="206">
        <f>'2024-ΠΡΟΫΠ ΑΝΑ ΒΟΜ'!E14</f>
        <v>0</v>
      </c>
    </row>
    <row r="167" spans="1:9" ht="24">
      <c r="A167" s="176" t="s">
        <v>620</v>
      </c>
      <c r="B167" s="183" t="s">
        <v>106</v>
      </c>
      <c r="C167" s="193">
        <v>0</v>
      </c>
      <c r="D167" s="212">
        <f t="shared" si="34"/>
        <v>0</v>
      </c>
      <c r="E167" s="201">
        <v>100</v>
      </c>
      <c r="F167" s="212">
        <f t="shared" si="32"/>
        <v>0</v>
      </c>
      <c r="G167" s="201">
        <v>0</v>
      </c>
      <c r="H167" s="212">
        <f t="shared" si="33"/>
        <v>0</v>
      </c>
      <c r="I167" s="206">
        <f>'2024-ΠΡΟΫΠ ΑΝΑ ΒΟΜ'!E15</f>
        <v>0</v>
      </c>
    </row>
    <row r="168" spans="1:9" ht="22.5">
      <c r="A168" s="176" t="s">
        <v>620</v>
      </c>
      <c r="B168" s="184" t="s">
        <v>656</v>
      </c>
      <c r="C168" s="193">
        <v>25</v>
      </c>
      <c r="D168" s="212">
        <f t="shared" si="34"/>
        <v>4549.9475000000002</v>
      </c>
      <c r="E168" s="201">
        <v>75</v>
      </c>
      <c r="F168" s="212">
        <f t="shared" si="32"/>
        <v>13649.842500000001</v>
      </c>
      <c r="G168" s="201">
        <v>0</v>
      </c>
      <c r="H168" s="212">
        <f t="shared" si="33"/>
        <v>0</v>
      </c>
      <c r="I168" s="206">
        <f>'2024-ΠΡΟΫΠ ΑΝΑ ΒΟΜ'!E16</f>
        <v>18199.79</v>
      </c>
    </row>
    <row r="169" spans="1:9" ht="22.5">
      <c r="A169" s="175" t="s">
        <v>335</v>
      </c>
      <c r="B169" s="185" t="s">
        <v>655</v>
      </c>
      <c r="C169" s="193">
        <v>25</v>
      </c>
      <c r="D169" s="212">
        <f t="shared" si="34"/>
        <v>535</v>
      </c>
      <c r="E169" s="201">
        <v>75</v>
      </c>
      <c r="F169" s="212">
        <f t="shared" si="32"/>
        <v>1605</v>
      </c>
      <c r="G169" s="201">
        <v>0</v>
      </c>
      <c r="H169" s="212">
        <f t="shared" si="33"/>
        <v>0</v>
      </c>
      <c r="I169" s="206">
        <f>'2024-ΠΡΟΫΠ ΑΝΑ ΒΟΜ'!E17</f>
        <v>2140</v>
      </c>
    </row>
    <row r="170" spans="1:9" ht="15">
      <c r="A170" s="176" t="s">
        <v>620</v>
      </c>
      <c r="B170" s="182" t="s">
        <v>108</v>
      </c>
      <c r="C170" s="193">
        <v>0</v>
      </c>
      <c r="D170" s="212">
        <f t="shared" si="34"/>
        <v>0</v>
      </c>
      <c r="E170" s="201">
        <v>100</v>
      </c>
      <c r="F170" s="212">
        <f t="shared" si="32"/>
        <v>4000</v>
      </c>
      <c r="G170" s="201">
        <v>0</v>
      </c>
      <c r="H170" s="212">
        <f t="shared" si="33"/>
        <v>0</v>
      </c>
      <c r="I170" s="206">
        <f>'2024-ΠΡΟΫΠ ΑΝΑ ΒΟΜ'!E18</f>
        <v>4000</v>
      </c>
    </row>
    <row r="171" spans="1:9" ht="25.5">
      <c r="A171" s="173" t="s">
        <v>293</v>
      </c>
      <c r="B171" s="186" t="s">
        <v>657</v>
      </c>
      <c r="C171" s="193">
        <v>0</v>
      </c>
      <c r="D171" s="212">
        <f t="shared" si="34"/>
        <v>0</v>
      </c>
      <c r="E171" s="201">
        <v>0</v>
      </c>
      <c r="F171" s="212">
        <f t="shared" si="32"/>
        <v>0</v>
      </c>
      <c r="G171" s="201">
        <v>100</v>
      </c>
      <c r="H171" s="212">
        <f t="shared" si="33"/>
        <v>203.4</v>
      </c>
      <c r="I171" s="206">
        <f>'2024-ΠΡΟΫΠ ΑΝΑ ΒΟΜ'!E19</f>
        <v>203.4</v>
      </c>
    </row>
    <row r="172" spans="1:9" ht="25.5">
      <c r="A172" s="175" t="s">
        <v>335</v>
      </c>
      <c r="B172" s="182" t="s">
        <v>96</v>
      </c>
      <c r="C172" s="193">
        <v>0</v>
      </c>
      <c r="D172" s="212">
        <f t="shared" si="34"/>
        <v>0</v>
      </c>
      <c r="E172" s="201">
        <v>0</v>
      </c>
      <c r="F172" s="212">
        <f t="shared" si="32"/>
        <v>0</v>
      </c>
      <c r="G172" s="201">
        <v>100</v>
      </c>
      <c r="H172" s="212">
        <f t="shared" si="33"/>
        <v>0</v>
      </c>
      <c r="I172" s="206">
        <f>'2024-ΠΡΟΫΠ ΑΝΑ ΒΟΜ'!E20</f>
        <v>0</v>
      </c>
    </row>
    <row r="173" spans="1:9" ht="15.75" thickBot="1">
      <c r="A173" s="176" t="s">
        <v>620</v>
      </c>
      <c r="B173" s="187" t="s">
        <v>110</v>
      </c>
      <c r="C173" s="193">
        <v>25</v>
      </c>
      <c r="D173" s="212">
        <f t="shared" si="34"/>
        <v>4720.4525000000003</v>
      </c>
      <c r="E173" s="201">
        <v>75</v>
      </c>
      <c r="F173" s="212">
        <f t="shared" si="32"/>
        <v>14161.3575</v>
      </c>
      <c r="G173" s="201">
        <v>0</v>
      </c>
      <c r="H173" s="212">
        <f t="shared" si="33"/>
        <v>0</v>
      </c>
      <c r="I173" s="206">
        <f>'2024-ΠΡΟΫΠ ΑΝΑ ΒΟΜ'!E21</f>
        <v>18881.810000000001</v>
      </c>
    </row>
    <row r="174" spans="1:9" ht="15.75" thickBot="1">
      <c r="A174" s="177"/>
      <c r="B174" s="188" t="s">
        <v>622</v>
      </c>
      <c r="C174" s="194"/>
      <c r="D174" s="213">
        <f>SUM(D155:D173)</f>
        <v>23305.4</v>
      </c>
      <c r="E174" s="202"/>
      <c r="F174" s="213">
        <f>SUM(F155:F173)</f>
        <v>73916.2</v>
      </c>
      <c r="G174" s="202"/>
      <c r="H174" s="213">
        <f>SUM(H155:H173)</f>
        <v>75203.399999999994</v>
      </c>
      <c r="I174" s="207">
        <f>SUM(I155:I173)</f>
        <v>172425</v>
      </c>
    </row>
    <row r="175" spans="1:9" ht="15">
      <c r="A175" s="173" t="s">
        <v>293</v>
      </c>
      <c r="B175" s="189" t="s">
        <v>623</v>
      </c>
      <c r="C175" s="193">
        <v>0</v>
      </c>
      <c r="D175" s="212" t="e">
        <f t="shared" ref="D175:D179" si="35">$I175*C175/100</f>
        <v>#REF!</v>
      </c>
      <c r="E175" s="201">
        <v>100</v>
      </c>
      <c r="F175" s="212" t="e">
        <f t="shared" ref="F175:F179" si="36">$I175*E175/100</f>
        <v>#REF!</v>
      </c>
      <c r="G175" s="201">
        <v>0</v>
      </c>
      <c r="H175" s="212" t="e">
        <f t="shared" ref="H175:H179" si="37">$I175*G175/100</f>
        <v>#REF!</v>
      </c>
      <c r="I175" s="206" t="e">
        <f>'2024-ΠΡΟΫΠ ΑΝΑ ΒΟΜ'!#REF!</f>
        <v>#REF!</v>
      </c>
    </row>
    <row r="176" spans="1:9" ht="15">
      <c r="A176" s="173" t="s">
        <v>293</v>
      </c>
      <c r="B176" s="189" t="s">
        <v>101</v>
      </c>
      <c r="C176" s="193">
        <v>0</v>
      </c>
      <c r="D176" s="212">
        <f t="shared" si="35"/>
        <v>0</v>
      </c>
      <c r="E176" s="201">
        <v>100</v>
      </c>
      <c r="F176" s="212">
        <f t="shared" si="36"/>
        <v>0</v>
      </c>
      <c r="G176" s="201">
        <v>0</v>
      </c>
      <c r="H176" s="212">
        <f t="shared" si="37"/>
        <v>0</v>
      </c>
      <c r="I176" s="206">
        <f>'2024-ΠΡΟΫΠ ΑΝΑ ΒΟΜ'!E23</f>
        <v>0</v>
      </c>
    </row>
    <row r="177" spans="1:9" ht="15">
      <c r="A177" s="173" t="s">
        <v>293</v>
      </c>
      <c r="B177" s="189" t="s">
        <v>99</v>
      </c>
      <c r="C177" s="193">
        <v>0</v>
      </c>
      <c r="D177" s="212">
        <f t="shared" si="35"/>
        <v>0</v>
      </c>
      <c r="E177" s="201">
        <v>0</v>
      </c>
      <c r="F177" s="212">
        <f t="shared" si="36"/>
        <v>0</v>
      </c>
      <c r="G177" s="201">
        <v>100</v>
      </c>
      <c r="H177" s="212">
        <f t="shared" si="37"/>
        <v>0</v>
      </c>
      <c r="I177" s="206">
        <f>'2024-ΠΡΟΫΠ ΑΝΑ ΒΟΜ'!E24</f>
        <v>0</v>
      </c>
    </row>
    <row r="178" spans="1:9" ht="15">
      <c r="A178" s="173" t="s">
        <v>293</v>
      </c>
      <c r="B178" s="189" t="s">
        <v>98</v>
      </c>
      <c r="C178" s="193">
        <v>0</v>
      </c>
      <c r="D178" s="212">
        <f t="shared" si="35"/>
        <v>0</v>
      </c>
      <c r="E178" s="201">
        <v>100</v>
      </c>
      <c r="F178" s="212">
        <f t="shared" si="36"/>
        <v>0</v>
      </c>
      <c r="G178" s="201">
        <v>0</v>
      </c>
      <c r="H178" s="212">
        <f t="shared" si="37"/>
        <v>0</v>
      </c>
      <c r="I178" s="206">
        <f>'2024-ΠΡΟΫΠ ΑΝΑ ΒΟΜ'!E25</f>
        <v>0</v>
      </c>
    </row>
    <row r="179" spans="1:9" ht="15.75" thickBot="1">
      <c r="A179" s="323" t="s">
        <v>293</v>
      </c>
      <c r="B179" s="324" t="s">
        <v>733</v>
      </c>
      <c r="C179" s="328">
        <v>0</v>
      </c>
      <c r="D179" s="212">
        <f t="shared" si="35"/>
        <v>0</v>
      </c>
      <c r="E179" s="329">
        <v>0</v>
      </c>
      <c r="F179" s="212">
        <f t="shared" si="36"/>
        <v>0</v>
      </c>
      <c r="G179" s="329">
        <v>100</v>
      </c>
      <c r="H179" s="212">
        <f t="shared" si="37"/>
        <v>0</v>
      </c>
      <c r="I179" s="330">
        <f>'2024-ΠΡΟΫΠ ΑΝΑ ΒΟΜ'!E26</f>
        <v>0</v>
      </c>
    </row>
    <row r="180" spans="1:9" ht="15.75" thickBot="1">
      <c r="B180" s="190" t="s">
        <v>647</v>
      </c>
      <c r="C180" s="195"/>
      <c r="D180" s="217" t="e">
        <f>SUM(D174:D179)</f>
        <v>#REF!</v>
      </c>
      <c r="E180" s="195"/>
      <c r="F180" s="217" t="e">
        <f>SUM(F174:F179)</f>
        <v>#REF!</v>
      </c>
      <c r="G180" s="203"/>
      <c r="H180" s="217" t="e">
        <f>SUM(H174:H179)</f>
        <v>#REF!</v>
      </c>
      <c r="I180" s="208" t="e">
        <f>SUM(I174:I179)</f>
        <v>#REF!</v>
      </c>
    </row>
    <row r="181" spans="1:9" ht="13.5" thickBot="1"/>
    <row r="182" spans="1:9" ht="15">
      <c r="A182" s="171"/>
      <c r="B182" s="172" t="s">
        <v>653</v>
      </c>
      <c r="C182" s="192"/>
      <c r="D182" s="210" t="s">
        <v>640</v>
      </c>
      <c r="E182" s="192"/>
      <c r="F182" s="210" t="s">
        <v>641</v>
      </c>
      <c r="G182" s="192"/>
      <c r="H182" s="210" t="s">
        <v>642</v>
      </c>
      <c r="I182" s="204" t="s">
        <v>619</v>
      </c>
    </row>
    <row r="183" spans="1:9" ht="15">
      <c r="A183" s="171"/>
      <c r="B183" s="172"/>
      <c r="C183" s="191" t="s">
        <v>643</v>
      </c>
      <c r="D183" s="211" t="s">
        <v>644</v>
      </c>
      <c r="E183" s="191" t="s">
        <v>643</v>
      </c>
      <c r="F183" s="211" t="s">
        <v>644</v>
      </c>
      <c r="G183" s="191" t="s">
        <v>645</v>
      </c>
      <c r="H183" s="211" t="s">
        <v>644</v>
      </c>
      <c r="I183" s="205"/>
    </row>
    <row r="184" spans="1:9" ht="25.5">
      <c r="A184" s="173" t="s">
        <v>293</v>
      </c>
      <c r="B184" s="182" t="s">
        <v>646</v>
      </c>
      <c r="C184" s="193">
        <v>100</v>
      </c>
      <c r="D184" s="212">
        <f>$I184*C184/100</f>
        <v>0</v>
      </c>
      <c r="E184" s="201">
        <v>0</v>
      </c>
      <c r="F184" s="212">
        <f t="shared" ref="F184:F202" si="38">$I184*E184/100</f>
        <v>0</v>
      </c>
      <c r="G184" s="201">
        <v>0</v>
      </c>
      <c r="H184" s="212">
        <f t="shared" ref="H184:H202" si="39">$I184*G184/100</f>
        <v>0</v>
      </c>
      <c r="I184" s="206">
        <f>'2024-ΠΡΟΫΠ ΑΝΑ ΒΟΜ'!C2</f>
        <v>0</v>
      </c>
    </row>
    <row r="185" spans="1:9" ht="15">
      <c r="A185" s="175" t="s">
        <v>335</v>
      </c>
      <c r="B185" s="182" t="s">
        <v>103</v>
      </c>
      <c r="C185" s="193">
        <v>0</v>
      </c>
      <c r="D185" s="212">
        <f t="shared" ref="D185:D202" si="40">$I185*C185/100</f>
        <v>0</v>
      </c>
      <c r="E185" s="201">
        <v>100</v>
      </c>
      <c r="F185" s="212">
        <f t="shared" si="38"/>
        <v>0</v>
      </c>
      <c r="G185" s="201">
        <v>0</v>
      </c>
      <c r="H185" s="212">
        <f t="shared" si="39"/>
        <v>0</v>
      </c>
      <c r="I185" s="206">
        <f>'2024-ΠΡΟΫΠ ΑΝΑ ΒΟΜ'!C3</f>
        <v>0</v>
      </c>
    </row>
    <row r="186" spans="1:9" ht="15">
      <c r="A186" s="175" t="s">
        <v>335</v>
      </c>
      <c r="B186" s="182" t="s">
        <v>104</v>
      </c>
      <c r="C186" s="193">
        <v>100</v>
      </c>
      <c r="D186" s="212">
        <f t="shared" si="40"/>
        <v>0</v>
      </c>
      <c r="E186" s="201">
        <v>0</v>
      </c>
      <c r="F186" s="212">
        <f t="shared" si="38"/>
        <v>0</v>
      </c>
      <c r="G186" s="201">
        <v>0</v>
      </c>
      <c r="H186" s="212">
        <f t="shared" si="39"/>
        <v>0</v>
      </c>
      <c r="I186" s="206">
        <f>'2024-ΠΡΟΫΠ ΑΝΑ ΒΟΜ'!C5</f>
        <v>0</v>
      </c>
    </row>
    <row r="187" spans="1:9" ht="15">
      <c r="A187" s="173" t="s">
        <v>293</v>
      </c>
      <c r="B187" s="182" t="s">
        <v>91</v>
      </c>
      <c r="C187" s="193">
        <v>25</v>
      </c>
      <c r="D187" s="212">
        <f t="shared" si="40"/>
        <v>0</v>
      </c>
      <c r="E187" s="201">
        <v>75</v>
      </c>
      <c r="F187" s="212">
        <f t="shared" si="38"/>
        <v>0</v>
      </c>
      <c r="G187" s="201">
        <v>0</v>
      </c>
      <c r="H187" s="212">
        <f t="shared" si="39"/>
        <v>0</v>
      </c>
      <c r="I187" s="206">
        <f>'2024-ΠΡΟΫΠ ΑΝΑ ΒΟΜ'!C6</f>
        <v>0</v>
      </c>
    </row>
    <row r="188" spans="1:9" ht="15">
      <c r="A188" s="173" t="s">
        <v>293</v>
      </c>
      <c r="B188" s="182" t="s">
        <v>89</v>
      </c>
      <c r="C188" s="193">
        <v>25</v>
      </c>
      <c r="D188" s="212">
        <f t="shared" si="40"/>
        <v>0</v>
      </c>
      <c r="E188" s="201">
        <v>75</v>
      </c>
      <c r="F188" s="212">
        <f t="shared" si="38"/>
        <v>0</v>
      </c>
      <c r="G188" s="201">
        <v>0</v>
      </c>
      <c r="H188" s="212">
        <f t="shared" si="39"/>
        <v>0</v>
      </c>
      <c r="I188" s="206">
        <f>'2024-ΠΡΟΫΠ ΑΝΑ ΒΟΜ'!C7</f>
        <v>0</v>
      </c>
    </row>
    <row r="189" spans="1:9" ht="15">
      <c r="A189" s="173" t="s">
        <v>293</v>
      </c>
      <c r="B189" s="182" t="s">
        <v>88</v>
      </c>
      <c r="C189" s="193">
        <v>25</v>
      </c>
      <c r="D189" s="212">
        <f t="shared" si="40"/>
        <v>26680</v>
      </c>
      <c r="E189" s="201">
        <v>75</v>
      </c>
      <c r="F189" s="212">
        <f t="shared" si="38"/>
        <v>80040</v>
      </c>
      <c r="G189" s="201">
        <v>0</v>
      </c>
      <c r="H189" s="212">
        <f t="shared" si="39"/>
        <v>0</v>
      </c>
      <c r="I189" s="206">
        <f>'2024-ΠΡΟΫΠ ΑΝΑ ΒΟΜ'!C8</f>
        <v>106720</v>
      </c>
    </row>
    <row r="190" spans="1:9" ht="15">
      <c r="A190" s="173" t="s">
        <v>293</v>
      </c>
      <c r="B190" s="182" t="s">
        <v>105</v>
      </c>
      <c r="C190" s="193">
        <v>0</v>
      </c>
      <c r="D190" s="212">
        <f t="shared" si="40"/>
        <v>0</v>
      </c>
      <c r="E190" s="201">
        <v>0</v>
      </c>
      <c r="F190" s="212">
        <f t="shared" si="38"/>
        <v>0</v>
      </c>
      <c r="G190" s="201">
        <v>100</v>
      </c>
      <c r="H190" s="212">
        <f t="shared" si="39"/>
        <v>156400</v>
      </c>
      <c r="I190" s="206">
        <f>'2024-ΠΡΟΫΠ ΑΝΑ ΒΟΜ'!C9</f>
        <v>156400</v>
      </c>
    </row>
    <row r="191" spans="1:9" ht="15">
      <c r="A191" s="173" t="s">
        <v>293</v>
      </c>
      <c r="B191" s="182" t="s">
        <v>90</v>
      </c>
      <c r="C191" s="193">
        <v>25</v>
      </c>
      <c r="D191" s="212">
        <f t="shared" si="40"/>
        <v>4200</v>
      </c>
      <c r="E191" s="201">
        <v>75</v>
      </c>
      <c r="F191" s="212">
        <f t="shared" si="38"/>
        <v>12600</v>
      </c>
      <c r="G191" s="201">
        <v>0</v>
      </c>
      <c r="H191" s="212">
        <f t="shared" si="39"/>
        <v>0</v>
      </c>
      <c r="I191" s="206">
        <f>'2024-ΠΡΟΫΠ ΑΝΑ ΒΟΜ'!C10</f>
        <v>16800</v>
      </c>
    </row>
    <row r="192" spans="1:9" ht="15">
      <c r="A192" s="173" t="s">
        <v>293</v>
      </c>
      <c r="B192" s="182" t="s">
        <v>92</v>
      </c>
      <c r="C192" s="193">
        <v>25</v>
      </c>
      <c r="D192" s="212">
        <f t="shared" si="40"/>
        <v>200</v>
      </c>
      <c r="E192" s="201">
        <v>75</v>
      </c>
      <c r="F192" s="212">
        <f t="shared" si="38"/>
        <v>600</v>
      </c>
      <c r="G192" s="201">
        <v>0</v>
      </c>
      <c r="H192" s="212">
        <f t="shared" si="39"/>
        <v>0</v>
      </c>
      <c r="I192" s="206">
        <f>'2024-ΠΡΟΫΠ ΑΝΑ ΒΟΜ'!C11</f>
        <v>800</v>
      </c>
    </row>
    <row r="193" spans="1:9" ht="15">
      <c r="A193" s="173" t="s">
        <v>293</v>
      </c>
      <c r="B193" s="182" t="s">
        <v>93</v>
      </c>
      <c r="C193" s="193">
        <v>25</v>
      </c>
      <c r="D193" s="212">
        <f t="shared" si="40"/>
        <v>0</v>
      </c>
      <c r="E193" s="201">
        <v>75</v>
      </c>
      <c r="F193" s="212">
        <f t="shared" si="38"/>
        <v>0</v>
      </c>
      <c r="G193" s="201">
        <v>0</v>
      </c>
      <c r="H193" s="212">
        <f t="shared" si="39"/>
        <v>0</v>
      </c>
      <c r="I193" s="206">
        <f>'2024-ΠΡΟΫΠ ΑΝΑ ΒΟΜ'!C12</f>
        <v>0</v>
      </c>
    </row>
    <row r="194" spans="1:9" ht="15">
      <c r="A194" s="173" t="s">
        <v>293</v>
      </c>
      <c r="B194" s="182" t="s">
        <v>94</v>
      </c>
      <c r="C194" s="193">
        <v>25</v>
      </c>
      <c r="D194" s="212">
        <f t="shared" si="40"/>
        <v>18750</v>
      </c>
      <c r="E194" s="201">
        <v>75</v>
      </c>
      <c r="F194" s="212">
        <f t="shared" si="38"/>
        <v>56250</v>
      </c>
      <c r="G194" s="201">
        <v>0</v>
      </c>
      <c r="H194" s="212">
        <f t="shared" si="39"/>
        <v>0</v>
      </c>
      <c r="I194" s="206">
        <f>'2024-ΠΡΟΫΠ ΑΝΑ ΒΟΜ'!C13</f>
        <v>75000</v>
      </c>
    </row>
    <row r="195" spans="1:9" ht="15">
      <c r="A195" s="176" t="s">
        <v>620</v>
      </c>
      <c r="B195" s="182" t="s">
        <v>95</v>
      </c>
      <c r="C195" s="193">
        <v>25</v>
      </c>
      <c r="D195" s="212">
        <f t="shared" si="40"/>
        <v>0</v>
      </c>
      <c r="E195" s="201">
        <v>75</v>
      </c>
      <c r="F195" s="212">
        <f t="shared" si="38"/>
        <v>0</v>
      </c>
      <c r="G195" s="201">
        <v>0</v>
      </c>
      <c r="H195" s="212">
        <f t="shared" si="39"/>
        <v>0</v>
      </c>
      <c r="I195" s="206">
        <f>'2024-ΠΡΟΫΠ ΑΝΑ ΒΟΜ'!C14</f>
        <v>0</v>
      </c>
    </row>
    <row r="196" spans="1:9" ht="24">
      <c r="A196" s="176" t="s">
        <v>620</v>
      </c>
      <c r="B196" s="183" t="s">
        <v>106</v>
      </c>
      <c r="C196" s="193">
        <v>0</v>
      </c>
      <c r="D196" s="212">
        <f t="shared" si="40"/>
        <v>0</v>
      </c>
      <c r="E196" s="201">
        <v>100</v>
      </c>
      <c r="F196" s="212">
        <f t="shared" si="38"/>
        <v>0</v>
      </c>
      <c r="G196" s="201">
        <v>0</v>
      </c>
      <c r="H196" s="212">
        <f t="shared" si="39"/>
        <v>0</v>
      </c>
      <c r="I196" s="206">
        <f>'2024-ΠΡΟΫΠ ΑΝΑ ΒΟΜ'!C15</f>
        <v>0</v>
      </c>
    </row>
    <row r="197" spans="1:9" ht="22.5">
      <c r="A197" s="176" t="s">
        <v>620</v>
      </c>
      <c r="B197" s="184" t="s">
        <v>656</v>
      </c>
      <c r="C197" s="193">
        <v>25</v>
      </c>
      <c r="D197" s="212">
        <f t="shared" si="40"/>
        <v>20557.5425</v>
      </c>
      <c r="E197" s="201">
        <v>75</v>
      </c>
      <c r="F197" s="212">
        <f t="shared" si="38"/>
        <v>61672.627500000002</v>
      </c>
      <c r="G197" s="201">
        <v>0</v>
      </c>
      <c r="H197" s="212">
        <f t="shared" si="39"/>
        <v>0</v>
      </c>
      <c r="I197" s="206">
        <f>'2024-ΠΡΟΫΠ ΑΝΑ ΒΟΜ'!C16</f>
        <v>82230.17</v>
      </c>
    </row>
    <row r="198" spans="1:9" ht="22.5">
      <c r="A198" s="175" t="s">
        <v>335</v>
      </c>
      <c r="B198" s="185" t="s">
        <v>655</v>
      </c>
      <c r="C198" s="193">
        <v>25</v>
      </c>
      <c r="D198" s="212">
        <f t="shared" si="40"/>
        <v>605</v>
      </c>
      <c r="E198" s="201">
        <v>75</v>
      </c>
      <c r="F198" s="212">
        <f t="shared" si="38"/>
        <v>1815</v>
      </c>
      <c r="G198" s="201">
        <v>0</v>
      </c>
      <c r="H198" s="212">
        <f t="shared" si="39"/>
        <v>0</v>
      </c>
      <c r="I198" s="206">
        <f>'2024-ΠΡΟΫΠ ΑΝΑ ΒΟΜ'!C17</f>
        <v>2420</v>
      </c>
    </row>
    <row r="199" spans="1:9" ht="15">
      <c r="A199" s="176" t="s">
        <v>620</v>
      </c>
      <c r="B199" s="182" t="s">
        <v>108</v>
      </c>
      <c r="C199" s="193">
        <v>0</v>
      </c>
      <c r="D199" s="212">
        <f t="shared" si="40"/>
        <v>0</v>
      </c>
      <c r="E199" s="201">
        <v>100</v>
      </c>
      <c r="F199" s="212">
        <f t="shared" si="38"/>
        <v>21715.89</v>
      </c>
      <c r="G199" s="201">
        <v>0</v>
      </c>
      <c r="H199" s="212">
        <f t="shared" si="39"/>
        <v>0</v>
      </c>
      <c r="I199" s="206">
        <f>'2024-ΠΡΟΫΠ ΑΝΑ ΒΟΜ'!C18</f>
        <v>21715.89</v>
      </c>
    </row>
    <row r="200" spans="1:9" ht="25.5">
      <c r="A200" s="173" t="s">
        <v>293</v>
      </c>
      <c r="B200" s="186" t="s">
        <v>657</v>
      </c>
      <c r="C200" s="193">
        <v>0</v>
      </c>
      <c r="D200" s="212">
        <f t="shared" si="40"/>
        <v>0</v>
      </c>
      <c r="E200" s="201">
        <v>0</v>
      </c>
      <c r="F200" s="212">
        <f t="shared" si="38"/>
        <v>0</v>
      </c>
      <c r="G200" s="201">
        <v>100</v>
      </c>
      <c r="H200" s="212">
        <f t="shared" si="39"/>
        <v>123100</v>
      </c>
      <c r="I200" s="206">
        <f>'2024-ΠΡΟΫΠ ΑΝΑ ΒΟΜ'!C19</f>
        <v>123100</v>
      </c>
    </row>
    <row r="201" spans="1:9" ht="25.5">
      <c r="A201" s="175" t="s">
        <v>335</v>
      </c>
      <c r="B201" s="182" t="s">
        <v>96</v>
      </c>
      <c r="C201" s="193">
        <v>0</v>
      </c>
      <c r="D201" s="212">
        <f t="shared" si="40"/>
        <v>0</v>
      </c>
      <c r="E201" s="201">
        <v>0</v>
      </c>
      <c r="F201" s="212">
        <f t="shared" si="38"/>
        <v>0</v>
      </c>
      <c r="G201" s="201">
        <v>100</v>
      </c>
      <c r="H201" s="212">
        <f t="shared" si="39"/>
        <v>0</v>
      </c>
      <c r="I201" s="206">
        <f>'2024-ΠΡΟΫΠ ΑΝΑ ΒΟΜ'!C20</f>
        <v>0</v>
      </c>
    </row>
    <row r="202" spans="1:9" ht="15.75" thickBot="1">
      <c r="A202" s="176" t="s">
        <v>620</v>
      </c>
      <c r="B202" s="187" t="s">
        <v>110</v>
      </c>
      <c r="C202" s="193">
        <v>25</v>
      </c>
      <c r="D202" s="212">
        <f t="shared" si="40"/>
        <v>13959.272499999999</v>
      </c>
      <c r="E202" s="201">
        <v>75</v>
      </c>
      <c r="F202" s="212">
        <f t="shared" si="38"/>
        <v>41877.817499999997</v>
      </c>
      <c r="G202" s="201">
        <v>0</v>
      </c>
      <c r="H202" s="212">
        <f t="shared" si="39"/>
        <v>0</v>
      </c>
      <c r="I202" s="206">
        <f>'2024-ΠΡΟΫΠ ΑΝΑ ΒΟΜ'!C21</f>
        <v>55837.09</v>
      </c>
    </row>
    <row r="203" spans="1:9" ht="15.75" thickBot="1">
      <c r="A203" s="177"/>
      <c r="B203" s="188" t="s">
        <v>622</v>
      </c>
      <c r="C203" s="194"/>
      <c r="D203" s="213">
        <f>SUM(D184:D202)</f>
        <v>84951.815000000002</v>
      </c>
      <c r="E203" s="202"/>
      <c r="F203" s="213">
        <f>SUM(F184:F202)</f>
        <v>276571.33500000002</v>
      </c>
      <c r="G203" s="202"/>
      <c r="H203" s="213">
        <f>SUM(H184:H202)</f>
        <v>279500</v>
      </c>
      <c r="I203" s="207">
        <f>SUM(I184:I202)</f>
        <v>641023.15</v>
      </c>
    </row>
    <row r="204" spans="1:9" ht="15">
      <c r="A204" s="173" t="s">
        <v>293</v>
      </c>
      <c r="B204" s="189" t="s">
        <v>623</v>
      </c>
      <c r="C204" s="193">
        <v>0</v>
      </c>
      <c r="D204" s="212" t="e">
        <f t="shared" ref="D204:D208" si="41">$I204*C204/100</f>
        <v>#REF!</v>
      </c>
      <c r="E204" s="201">
        <v>100</v>
      </c>
      <c r="F204" s="212" t="e">
        <f t="shared" ref="F204:F208" si="42">$I204*E204/100</f>
        <v>#REF!</v>
      </c>
      <c r="G204" s="201">
        <v>0</v>
      </c>
      <c r="H204" s="212" t="e">
        <f t="shared" ref="H204:H208" si="43">$I204*G204/100</f>
        <v>#REF!</v>
      </c>
      <c r="I204" s="206" t="e">
        <f>'2024-ΠΡΟΫΠ ΑΝΑ ΒΟΜ'!#REF!</f>
        <v>#REF!</v>
      </c>
    </row>
    <row r="205" spans="1:9" ht="15">
      <c r="A205" s="173" t="s">
        <v>293</v>
      </c>
      <c r="B205" s="189" t="s">
        <v>101</v>
      </c>
      <c r="C205" s="193">
        <v>0</v>
      </c>
      <c r="D205" s="212">
        <f t="shared" si="41"/>
        <v>0</v>
      </c>
      <c r="E205" s="201">
        <v>100</v>
      </c>
      <c r="F205" s="212">
        <f t="shared" si="42"/>
        <v>0</v>
      </c>
      <c r="G205" s="201">
        <v>0</v>
      </c>
      <c r="H205" s="212">
        <f t="shared" si="43"/>
        <v>0</v>
      </c>
      <c r="I205" s="206">
        <f>'2024-ΠΡΟΫΠ ΑΝΑ ΒΟΜ'!C23</f>
        <v>0</v>
      </c>
    </row>
    <row r="206" spans="1:9" ht="15">
      <c r="A206" s="173" t="s">
        <v>293</v>
      </c>
      <c r="B206" s="189" t="s">
        <v>99</v>
      </c>
      <c r="C206" s="193">
        <v>0</v>
      </c>
      <c r="D206" s="212">
        <f t="shared" si="41"/>
        <v>0</v>
      </c>
      <c r="E206" s="201">
        <v>0</v>
      </c>
      <c r="F206" s="212">
        <f t="shared" si="42"/>
        <v>0</v>
      </c>
      <c r="G206" s="201">
        <v>100</v>
      </c>
      <c r="H206" s="212">
        <f t="shared" si="43"/>
        <v>0</v>
      </c>
      <c r="I206" s="206">
        <f>'2024-ΠΡΟΫΠ ΑΝΑ ΒΟΜ'!C24</f>
        <v>0</v>
      </c>
    </row>
    <row r="207" spans="1:9" ht="15">
      <c r="A207" s="173" t="s">
        <v>293</v>
      </c>
      <c r="B207" s="189" t="s">
        <v>98</v>
      </c>
      <c r="C207" s="193">
        <v>0</v>
      </c>
      <c r="D207" s="212">
        <f t="shared" si="41"/>
        <v>0</v>
      </c>
      <c r="E207" s="201">
        <v>100</v>
      </c>
      <c r="F207" s="212">
        <f t="shared" si="42"/>
        <v>0</v>
      </c>
      <c r="G207" s="201">
        <v>0</v>
      </c>
      <c r="H207" s="212">
        <f t="shared" si="43"/>
        <v>0</v>
      </c>
      <c r="I207" s="206">
        <f>'2024-ΠΡΟΫΠ ΑΝΑ ΒΟΜ'!C25</f>
        <v>0</v>
      </c>
    </row>
    <row r="208" spans="1:9" ht="15.75" thickBot="1">
      <c r="A208" s="323" t="s">
        <v>293</v>
      </c>
      <c r="B208" s="324" t="s">
        <v>733</v>
      </c>
      <c r="C208" s="328">
        <v>0</v>
      </c>
      <c r="D208" s="212">
        <f t="shared" si="41"/>
        <v>0</v>
      </c>
      <c r="E208" s="329">
        <v>0</v>
      </c>
      <c r="F208" s="212">
        <f t="shared" si="42"/>
        <v>0</v>
      </c>
      <c r="G208" s="329">
        <v>100</v>
      </c>
      <c r="H208" s="212">
        <f t="shared" si="43"/>
        <v>0</v>
      </c>
      <c r="I208" s="330">
        <f>'2024-ΠΡΟΫΠ ΑΝΑ ΒΟΜ'!C26</f>
        <v>0</v>
      </c>
    </row>
    <row r="209" spans="2:9" ht="15.75" thickBot="1">
      <c r="B209" s="190" t="s">
        <v>647</v>
      </c>
      <c r="C209" s="195"/>
      <c r="D209" s="217" t="e">
        <f>SUM(D203:D208)</f>
        <v>#REF!</v>
      </c>
      <c r="E209" s="195"/>
      <c r="F209" s="217" t="e">
        <f>SUM(F203:F208)</f>
        <v>#REF!</v>
      </c>
      <c r="G209" s="203"/>
      <c r="H209" s="217" t="e">
        <f>SUM(H203:H208)</f>
        <v>#REF!</v>
      </c>
      <c r="I209" s="208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7"/>
  <sheetViews>
    <sheetView zoomScaleNormal="100" workbookViewId="0">
      <pane ySplit="2" topLeftCell="A416" activePane="bottomLeft" state="frozen"/>
      <selection pane="bottomLeft" activeCell="N443" sqref="N443"/>
    </sheetView>
  </sheetViews>
  <sheetFormatPr defaultColWidth="9.140625" defaultRowHeight="12.75"/>
  <cols>
    <col min="1" max="1" width="7.140625" style="265" customWidth="1"/>
    <col min="2" max="2" width="43.42578125" style="1" customWidth="1"/>
    <col min="3" max="3" width="8.140625" style="1" customWidth="1"/>
    <col min="4" max="4" width="14.28515625" style="45" customWidth="1"/>
    <col min="5" max="5" width="12.7109375" style="45" customWidth="1"/>
    <col min="6" max="9" width="12.7109375" style="5" customWidth="1"/>
    <col min="10" max="10" width="18.5703125" style="5" customWidth="1"/>
    <col min="11" max="11" width="13.28515625" style="5" customWidth="1"/>
    <col min="12" max="12" width="12.7109375" style="5" customWidth="1"/>
    <col min="13" max="13" width="14.42578125" style="5" customWidth="1"/>
    <col min="14" max="14" width="12.5703125" style="1" customWidth="1"/>
    <col min="15" max="15" width="11.85546875" style="1" bestFit="1" customWidth="1"/>
    <col min="16" max="16" width="9.140625" style="1"/>
    <col min="17" max="17" width="9.85546875" style="1" bestFit="1" customWidth="1"/>
    <col min="18" max="16384" width="9.140625" style="1"/>
  </cols>
  <sheetData>
    <row r="1" spans="1:15" ht="30.75" customHeight="1">
      <c r="A1" s="235">
        <v>2024</v>
      </c>
      <c r="B1" s="102" t="s">
        <v>632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5" ht="25.5" thickBot="1">
      <c r="A2" s="236" t="s">
        <v>120</v>
      </c>
      <c r="B2" s="103" t="s">
        <v>121</v>
      </c>
      <c r="C2" s="133" t="s">
        <v>122</v>
      </c>
      <c r="D2" s="98" t="s">
        <v>611</v>
      </c>
      <c r="E2" s="98" t="s">
        <v>612</v>
      </c>
      <c r="F2" s="134" t="s">
        <v>613</v>
      </c>
      <c r="G2" s="134" t="s">
        <v>614</v>
      </c>
      <c r="H2" s="134" t="s">
        <v>615</v>
      </c>
      <c r="I2" s="134" t="s">
        <v>616</v>
      </c>
      <c r="J2" s="134" t="s">
        <v>654</v>
      </c>
      <c r="K2" s="135" t="s">
        <v>630</v>
      </c>
      <c r="L2" s="135" t="s">
        <v>631</v>
      </c>
      <c r="M2" s="122" t="s">
        <v>123</v>
      </c>
    </row>
    <row r="3" spans="1:15" ht="13.5" thickTop="1">
      <c r="A3" s="237" t="s">
        <v>372</v>
      </c>
      <c r="B3" s="222" t="s">
        <v>124</v>
      </c>
      <c r="C3" s="220" t="s">
        <v>125</v>
      </c>
      <c r="D3" s="421">
        <v>0</v>
      </c>
      <c r="E3" s="421">
        <v>0</v>
      </c>
      <c r="F3" s="421">
        <v>0</v>
      </c>
      <c r="G3" s="421">
        <v>0</v>
      </c>
      <c r="H3" s="421">
        <v>0</v>
      </c>
      <c r="I3" s="421">
        <v>0</v>
      </c>
      <c r="J3" s="421">
        <v>164450.98000000001</v>
      </c>
      <c r="K3" s="421">
        <v>0</v>
      </c>
      <c r="L3" s="421">
        <v>0</v>
      </c>
      <c r="M3" s="221">
        <f>SUM(D3:L3)</f>
        <v>164450.98000000001</v>
      </c>
      <c r="O3" s="615"/>
    </row>
    <row r="4" spans="1:15">
      <c r="A4" s="238" t="s">
        <v>373</v>
      </c>
      <c r="B4" s="222" t="s">
        <v>126</v>
      </c>
      <c r="C4" s="220" t="s">
        <v>734</v>
      </c>
      <c r="D4" s="441">
        <v>0</v>
      </c>
      <c r="E4" s="441">
        <v>0</v>
      </c>
      <c r="F4" s="441">
        <v>0</v>
      </c>
      <c r="G4" s="441">
        <v>0</v>
      </c>
      <c r="H4" s="441">
        <v>0</v>
      </c>
      <c r="I4" s="441">
        <v>0</v>
      </c>
      <c r="J4" s="441">
        <v>0</v>
      </c>
      <c r="K4" s="441">
        <v>0</v>
      </c>
      <c r="L4" s="441">
        <v>0</v>
      </c>
      <c r="M4" s="221">
        <f t="shared" ref="M4:M11" si="0">SUM(D4:L4)</f>
        <v>0</v>
      </c>
      <c r="O4" s="615"/>
    </row>
    <row r="5" spans="1:15">
      <c r="A5" s="239" t="s">
        <v>735</v>
      </c>
      <c r="B5" s="219" t="s">
        <v>127</v>
      </c>
      <c r="C5" s="220" t="s">
        <v>734</v>
      </c>
      <c r="D5" s="441">
        <v>0</v>
      </c>
      <c r="E5" s="441">
        <v>0</v>
      </c>
      <c r="F5" s="441">
        <v>0</v>
      </c>
      <c r="G5" s="441">
        <v>0</v>
      </c>
      <c r="H5" s="441">
        <v>0</v>
      </c>
      <c r="I5" s="441">
        <v>0</v>
      </c>
      <c r="J5" s="441">
        <v>0</v>
      </c>
      <c r="K5" s="441">
        <v>0</v>
      </c>
      <c r="L5" s="441">
        <v>0</v>
      </c>
      <c r="M5" s="221">
        <f t="shared" si="0"/>
        <v>0</v>
      </c>
      <c r="O5" s="615"/>
    </row>
    <row r="6" spans="1:15">
      <c r="A6" s="239" t="s">
        <v>374</v>
      </c>
      <c r="B6" s="219" t="s">
        <v>128</v>
      </c>
      <c r="C6" s="220" t="s">
        <v>125</v>
      </c>
      <c r="D6" s="441">
        <v>0</v>
      </c>
      <c r="E6" s="441">
        <v>0</v>
      </c>
      <c r="F6" s="441">
        <v>0</v>
      </c>
      <c r="G6" s="441">
        <v>0</v>
      </c>
      <c r="H6" s="441">
        <v>0</v>
      </c>
      <c r="I6" s="441">
        <v>0</v>
      </c>
      <c r="J6" s="441">
        <v>7404.87</v>
      </c>
      <c r="K6" s="441">
        <v>0</v>
      </c>
      <c r="L6" s="441">
        <v>0</v>
      </c>
      <c r="M6" s="221">
        <f t="shared" si="0"/>
        <v>7404.87</v>
      </c>
      <c r="O6" s="615"/>
    </row>
    <row r="7" spans="1:15">
      <c r="A7" s="239" t="s">
        <v>375</v>
      </c>
      <c r="B7" s="219" t="s">
        <v>343</v>
      </c>
      <c r="C7" s="220" t="s">
        <v>734</v>
      </c>
      <c r="D7" s="441">
        <v>0</v>
      </c>
      <c r="E7" s="441">
        <v>0</v>
      </c>
      <c r="F7" s="441">
        <v>0</v>
      </c>
      <c r="G7" s="441">
        <v>0</v>
      </c>
      <c r="H7" s="441">
        <v>0</v>
      </c>
      <c r="I7" s="441">
        <v>0</v>
      </c>
      <c r="J7" s="441">
        <v>0</v>
      </c>
      <c r="K7" s="441">
        <v>0</v>
      </c>
      <c r="L7" s="441">
        <v>0</v>
      </c>
      <c r="M7" s="221">
        <f t="shared" si="0"/>
        <v>0</v>
      </c>
      <c r="N7" s="31"/>
      <c r="O7" s="615"/>
    </row>
    <row r="8" spans="1:15">
      <c r="A8" s="239" t="s">
        <v>376</v>
      </c>
      <c r="B8" s="219" t="s">
        <v>129</v>
      </c>
      <c r="C8" s="220" t="s">
        <v>734</v>
      </c>
      <c r="D8" s="441">
        <v>0</v>
      </c>
      <c r="E8" s="441">
        <v>0</v>
      </c>
      <c r="F8" s="441">
        <v>0</v>
      </c>
      <c r="G8" s="441">
        <v>0</v>
      </c>
      <c r="H8" s="441">
        <v>0</v>
      </c>
      <c r="I8" s="441">
        <v>0</v>
      </c>
      <c r="J8" s="441">
        <v>0</v>
      </c>
      <c r="K8" s="441">
        <v>0</v>
      </c>
      <c r="L8" s="441">
        <v>0</v>
      </c>
      <c r="M8" s="221">
        <f t="shared" si="0"/>
        <v>0</v>
      </c>
      <c r="O8" s="615"/>
    </row>
    <row r="9" spans="1:15">
      <c r="A9" s="239" t="s">
        <v>377</v>
      </c>
      <c r="B9" s="219" t="s">
        <v>130</v>
      </c>
      <c r="C9" s="220" t="s">
        <v>125</v>
      </c>
      <c r="D9" s="441">
        <v>0</v>
      </c>
      <c r="E9" s="441">
        <v>0</v>
      </c>
      <c r="F9" s="441">
        <v>0</v>
      </c>
      <c r="G9" s="441">
        <v>0</v>
      </c>
      <c r="H9" s="441">
        <v>0</v>
      </c>
      <c r="I9" s="441">
        <v>0</v>
      </c>
      <c r="J9" s="441">
        <v>41353.980000000003</v>
      </c>
      <c r="K9" s="441">
        <v>0</v>
      </c>
      <c r="L9" s="441">
        <v>0</v>
      </c>
      <c r="M9" s="221">
        <f t="shared" si="0"/>
        <v>41353.980000000003</v>
      </c>
      <c r="O9" s="615"/>
    </row>
    <row r="10" spans="1:15">
      <c r="A10" s="239" t="s">
        <v>378</v>
      </c>
      <c r="B10" s="219" t="s">
        <v>131</v>
      </c>
      <c r="C10" s="220" t="s">
        <v>734</v>
      </c>
      <c r="D10" s="441">
        <v>0</v>
      </c>
      <c r="E10" s="441">
        <v>0</v>
      </c>
      <c r="F10" s="441">
        <v>0</v>
      </c>
      <c r="G10" s="441">
        <v>0</v>
      </c>
      <c r="H10" s="441">
        <v>0</v>
      </c>
      <c r="I10" s="441">
        <v>0</v>
      </c>
      <c r="J10" s="441">
        <v>0</v>
      </c>
      <c r="K10" s="441">
        <v>0</v>
      </c>
      <c r="L10" s="441">
        <v>0</v>
      </c>
      <c r="M10" s="221">
        <f t="shared" si="0"/>
        <v>0</v>
      </c>
      <c r="O10" s="615"/>
    </row>
    <row r="11" spans="1:15">
      <c r="A11" s="239" t="s">
        <v>379</v>
      </c>
      <c r="B11" s="219" t="s">
        <v>132</v>
      </c>
      <c r="C11" s="220" t="s">
        <v>734</v>
      </c>
      <c r="D11" s="441">
        <v>0</v>
      </c>
      <c r="E11" s="441">
        <v>0</v>
      </c>
      <c r="F11" s="441">
        <v>0</v>
      </c>
      <c r="G11" s="441">
        <v>0</v>
      </c>
      <c r="H11" s="441">
        <v>0</v>
      </c>
      <c r="I11" s="441">
        <v>0</v>
      </c>
      <c r="J11" s="441">
        <v>0</v>
      </c>
      <c r="K11" s="441">
        <v>0</v>
      </c>
      <c r="L11" s="441">
        <v>0</v>
      </c>
      <c r="M11" s="221">
        <f t="shared" si="0"/>
        <v>0</v>
      </c>
      <c r="O11" s="615"/>
    </row>
    <row r="12" spans="1:15">
      <c r="A12" s="240" t="s">
        <v>380</v>
      </c>
      <c r="B12" s="106" t="s">
        <v>133</v>
      </c>
      <c r="C12" s="137"/>
      <c r="D12" s="442">
        <v>0</v>
      </c>
      <c r="E12" s="442">
        <v>0</v>
      </c>
      <c r="F12" s="442">
        <v>0</v>
      </c>
      <c r="G12" s="442">
        <v>0</v>
      </c>
      <c r="H12" s="442">
        <v>1150</v>
      </c>
      <c r="I12" s="442">
        <v>0</v>
      </c>
      <c r="J12" s="442">
        <v>3000</v>
      </c>
      <c r="K12" s="442">
        <v>0</v>
      </c>
      <c r="L12" s="442">
        <v>0</v>
      </c>
      <c r="M12" s="123">
        <f>SUM(D12:L12)</f>
        <v>4150</v>
      </c>
      <c r="O12" s="615"/>
    </row>
    <row r="13" spans="1:15">
      <c r="A13" s="240" t="s">
        <v>381</v>
      </c>
      <c r="B13" s="106" t="s">
        <v>134</v>
      </c>
      <c r="C13" s="137"/>
      <c r="D13" s="442">
        <v>0</v>
      </c>
      <c r="E13" s="442">
        <v>0</v>
      </c>
      <c r="F13" s="442">
        <v>0</v>
      </c>
      <c r="G13" s="442">
        <v>0</v>
      </c>
      <c r="H13" s="442">
        <v>1200</v>
      </c>
      <c r="I13" s="442">
        <v>0</v>
      </c>
      <c r="J13" s="442">
        <v>2000</v>
      </c>
      <c r="K13" s="442">
        <v>0</v>
      </c>
      <c r="L13" s="442">
        <v>0</v>
      </c>
      <c r="M13" s="123">
        <f t="shared" ref="M13:M84" si="1">SUM(D13:L13)</f>
        <v>3200</v>
      </c>
      <c r="O13" s="615"/>
    </row>
    <row r="14" spans="1:15">
      <c r="A14" s="240" t="s">
        <v>382</v>
      </c>
      <c r="B14" s="106" t="s">
        <v>135</v>
      </c>
      <c r="C14" s="137"/>
      <c r="D14" s="442">
        <v>0</v>
      </c>
      <c r="E14" s="442">
        <v>0</v>
      </c>
      <c r="F14" s="442">
        <v>0</v>
      </c>
      <c r="G14" s="442">
        <v>0</v>
      </c>
      <c r="H14" s="442">
        <v>0</v>
      </c>
      <c r="I14" s="442">
        <v>0</v>
      </c>
      <c r="J14" s="442">
        <v>31800</v>
      </c>
      <c r="K14" s="442">
        <v>0</v>
      </c>
      <c r="L14" s="442">
        <v>0</v>
      </c>
      <c r="M14" s="123">
        <f t="shared" si="1"/>
        <v>31800</v>
      </c>
      <c r="O14" s="615"/>
    </row>
    <row r="15" spans="1:15">
      <c r="A15" s="240" t="s">
        <v>383</v>
      </c>
      <c r="B15" s="107" t="s">
        <v>136</v>
      </c>
      <c r="C15" s="137" t="s">
        <v>351</v>
      </c>
      <c r="D15" s="442">
        <v>0</v>
      </c>
      <c r="E15" s="442">
        <v>0</v>
      </c>
      <c r="F15" s="442">
        <v>0</v>
      </c>
      <c r="G15" s="442">
        <v>0</v>
      </c>
      <c r="H15" s="442">
        <v>0</v>
      </c>
      <c r="I15" s="442">
        <v>0</v>
      </c>
      <c r="J15" s="442">
        <v>7852.27</v>
      </c>
      <c r="K15" s="442">
        <v>0</v>
      </c>
      <c r="L15" s="442">
        <v>0</v>
      </c>
      <c r="M15" s="123">
        <f t="shared" si="1"/>
        <v>7852.27</v>
      </c>
      <c r="O15" s="615"/>
    </row>
    <row r="16" spans="1:15" ht="17.25">
      <c r="A16" s="331" t="s">
        <v>738</v>
      </c>
      <c r="B16" s="336" t="s">
        <v>739</v>
      </c>
      <c r="C16" s="337"/>
      <c r="D16" s="442">
        <v>0</v>
      </c>
      <c r="E16" s="442">
        <v>0</v>
      </c>
      <c r="F16" s="442">
        <v>0</v>
      </c>
      <c r="G16" s="442">
        <v>0</v>
      </c>
      <c r="H16" s="442">
        <v>0</v>
      </c>
      <c r="I16" s="442">
        <v>0</v>
      </c>
      <c r="J16" s="442">
        <v>0</v>
      </c>
      <c r="K16" s="442">
        <v>0</v>
      </c>
      <c r="L16" s="442">
        <v>0</v>
      </c>
      <c r="M16" s="273">
        <f t="shared" si="1"/>
        <v>0</v>
      </c>
      <c r="O16" s="615"/>
    </row>
    <row r="17" spans="1:17">
      <c r="A17" s="241" t="s">
        <v>633</v>
      </c>
      <c r="B17" s="107" t="s">
        <v>634</v>
      </c>
      <c r="C17" s="137"/>
      <c r="D17" s="442">
        <v>0</v>
      </c>
      <c r="E17" s="442">
        <v>0</v>
      </c>
      <c r="F17" s="442">
        <v>0</v>
      </c>
      <c r="G17" s="442">
        <v>0</v>
      </c>
      <c r="H17" s="442">
        <v>0</v>
      </c>
      <c r="I17" s="442">
        <v>0</v>
      </c>
      <c r="J17" s="442">
        <v>0</v>
      </c>
      <c r="K17" s="442">
        <v>0</v>
      </c>
      <c r="L17" s="442">
        <v>0</v>
      </c>
      <c r="M17" s="123">
        <f t="shared" si="1"/>
        <v>0</v>
      </c>
      <c r="O17" s="615"/>
    </row>
    <row r="18" spans="1:17">
      <c r="A18" s="240" t="s">
        <v>384</v>
      </c>
      <c r="B18" s="106" t="s">
        <v>137</v>
      </c>
      <c r="C18" s="137"/>
      <c r="D18" s="442">
        <v>0</v>
      </c>
      <c r="E18" s="442">
        <v>0</v>
      </c>
      <c r="F18" s="442">
        <v>0</v>
      </c>
      <c r="G18" s="442">
        <v>0</v>
      </c>
      <c r="H18" s="442">
        <v>0</v>
      </c>
      <c r="I18" s="442">
        <v>0</v>
      </c>
      <c r="J18" s="442">
        <v>0</v>
      </c>
      <c r="K18" s="442">
        <v>0</v>
      </c>
      <c r="L18" s="442">
        <v>0</v>
      </c>
      <c r="M18" s="123">
        <f t="shared" si="1"/>
        <v>0</v>
      </c>
      <c r="O18" s="615"/>
    </row>
    <row r="19" spans="1:17">
      <c r="A19" s="240" t="s">
        <v>385</v>
      </c>
      <c r="B19" s="106" t="s">
        <v>138</v>
      </c>
      <c r="C19" s="137"/>
      <c r="D19" s="442">
        <v>0</v>
      </c>
      <c r="E19" s="442">
        <v>0</v>
      </c>
      <c r="F19" s="442">
        <v>0</v>
      </c>
      <c r="G19" s="442">
        <v>0</v>
      </c>
      <c r="H19" s="442">
        <v>0</v>
      </c>
      <c r="I19" s="442">
        <v>0</v>
      </c>
      <c r="J19" s="442">
        <v>0</v>
      </c>
      <c r="K19" s="442">
        <v>0</v>
      </c>
      <c r="L19" s="442">
        <v>0</v>
      </c>
      <c r="M19" s="123">
        <f t="shared" si="1"/>
        <v>0</v>
      </c>
      <c r="O19" s="615"/>
    </row>
    <row r="20" spans="1:17">
      <c r="A20" s="240" t="s">
        <v>386</v>
      </c>
      <c r="B20" s="106" t="s">
        <v>139</v>
      </c>
      <c r="C20" s="137"/>
      <c r="D20" s="442">
        <v>0</v>
      </c>
      <c r="E20" s="442">
        <v>0</v>
      </c>
      <c r="F20" s="442">
        <v>0</v>
      </c>
      <c r="G20" s="442">
        <v>0</v>
      </c>
      <c r="H20" s="442">
        <v>0</v>
      </c>
      <c r="I20" s="442">
        <v>0</v>
      </c>
      <c r="J20" s="442">
        <v>0</v>
      </c>
      <c r="K20" s="442">
        <v>0</v>
      </c>
      <c r="L20" s="442">
        <v>0</v>
      </c>
      <c r="M20" s="123">
        <f t="shared" si="1"/>
        <v>0</v>
      </c>
      <c r="O20" s="615"/>
    </row>
    <row r="21" spans="1:17">
      <c r="A21" s="242" t="s">
        <v>387</v>
      </c>
      <c r="B21" s="108" t="s">
        <v>140</v>
      </c>
      <c r="C21" s="138"/>
      <c r="D21" s="442">
        <v>0</v>
      </c>
      <c r="E21" s="442">
        <v>0</v>
      </c>
      <c r="F21" s="442">
        <v>0</v>
      </c>
      <c r="G21" s="442">
        <v>0</v>
      </c>
      <c r="H21" s="442">
        <v>0</v>
      </c>
      <c r="I21" s="442">
        <v>0</v>
      </c>
      <c r="J21" s="442">
        <v>0</v>
      </c>
      <c r="K21" s="442">
        <v>0</v>
      </c>
      <c r="L21" s="442">
        <v>0</v>
      </c>
      <c r="M21" s="123">
        <f t="shared" si="1"/>
        <v>0</v>
      </c>
      <c r="O21" s="615"/>
    </row>
    <row r="22" spans="1:17">
      <c r="A22" s="240" t="s">
        <v>353</v>
      </c>
      <c r="B22" s="106" t="s">
        <v>141</v>
      </c>
      <c r="C22" s="137"/>
      <c r="D22" s="442">
        <v>0</v>
      </c>
      <c r="E22" s="442">
        <v>0</v>
      </c>
      <c r="F22" s="442">
        <v>0</v>
      </c>
      <c r="G22" s="442">
        <v>0</v>
      </c>
      <c r="H22" s="442">
        <v>0</v>
      </c>
      <c r="I22" s="442">
        <v>0</v>
      </c>
      <c r="J22" s="442">
        <v>2500</v>
      </c>
      <c r="K22" s="442">
        <v>0</v>
      </c>
      <c r="L22" s="442">
        <v>0</v>
      </c>
      <c r="M22" s="123">
        <f t="shared" si="1"/>
        <v>2500</v>
      </c>
      <c r="O22" s="615"/>
    </row>
    <row r="23" spans="1:17">
      <c r="A23" s="240" t="s">
        <v>371</v>
      </c>
      <c r="B23" s="106" t="s">
        <v>142</v>
      </c>
      <c r="C23" s="137"/>
      <c r="D23" s="442">
        <v>0</v>
      </c>
      <c r="E23" s="442">
        <v>0</v>
      </c>
      <c r="F23" s="442">
        <v>0</v>
      </c>
      <c r="G23" s="442">
        <v>0</v>
      </c>
      <c r="H23" s="442">
        <v>0</v>
      </c>
      <c r="I23" s="442">
        <v>0</v>
      </c>
      <c r="J23" s="442">
        <v>0</v>
      </c>
      <c r="K23" s="442">
        <v>0</v>
      </c>
      <c r="L23" s="442">
        <v>0</v>
      </c>
      <c r="M23" s="123">
        <f t="shared" si="1"/>
        <v>0</v>
      </c>
      <c r="O23" s="615"/>
    </row>
    <row r="24" spans="1:17">
      <c r="A24" s="240" t="s">
        <v>388</v>
      </c>
      <c r="B24" s="106" t="s">
        <v>143</v>
      </c>
      <c r="C24" s="137"/>
      <c r="D24" s="442">
        <v>0</v>
      </c>
      <c r="E24" s="442">
        <v>0</v>
      </c>
      <c r="F24" s="442">
        <v>0</v>
      </c>
      <c r="G24" s="442">
        <v>0</v>
      </c>
      <c r="H24" s="442">
        <v>0</v>
      </c>
      <c r="I24" s="442">
        <v>0</v>
      </c>
      <c r="J24" s="442">
        <v>0</v>
      </c>
      <c r="K24" s="442">
        <v>0</v>
      </c>
      <c r="L24" s="442">
        <v>0</v>
      </c>
      <c r="M24" s="123">
        <f t="shared" si="1"/>
        <v>0</v>
      </c>
      <c r="O24" s="615"/>
    </row>
    <row r="25" spans="1:17">
      <c r="A25" s="240" t="s">
        <v>389</v>
      </c>
      <c r="B25" s="106" t="s">
        <v>144</v>
      </c>
      <c r="C25" s="137"/>
      <c r="D25" s="442">
        <v>0</v>
      </c>
      <c r="E25" s="442">
        <v>0</v>
      </c>
      <c r="F25" s="442">
        <v>0</v>
      </c>
      <c r="G25" s="442">
        <v>0</v>
      </c>
      <c r="H25" s="442">
        <v>0</v>
      </c>
      <c r="I25" s="442">
        <v>0</v>
      </c>
      <c r="J25" s="442">
        <v>0</v>
      </c>
      <c r="K25" s="442">
        <v>0</v>
      </c>
      <c r="L25" s="442">
        <v>0</v>
      </c>
      <c r="M25" s="123">
        <f t="shared" si="1"/>
        <v>0</v>
      </c>
      <c r="O25" s="615"/>
    </row>
    <row r="26" spans="1:17">
      <c r="A26" s="240" t="s">
        <v>390</v>
      </c>
      <c r="B26" s="106" t="s">
        <v>145</v>
      </c>
      <c r="C26" s="137"/>
      <c r="D26" s="442">
        <v>0</v>
      </c>
      <c r="E26" s="442">
        <v>0</v>
      </c>
      <c r="F26" s="442">
        <v>0</v>
      </c>
      <c r="G26" s="442">
        <v>0</v>
      </c>
      <c r="H26" s="442">
        <v>0</v>
      </c>
      <c r="I26" s="442">
        <v>0</v>
      </c>
      <c r="J26" s="442">
        <v>0</v>
      </c>
      <c r="K26" s="442">
        <v>0</v>
      </c>
      <c r="L26" s="442">
        <v>0</v>
      </c>
      <c r="M26" s="123">
        <f t="shared" si="1"/>
        <v>0</v>
      </c>
      <c r="O26" s="615"/>
    </row>
    <row r="27" spans="1:17">
      <c r="A27" s="240" t="s">
        <v>361</v>
      </c>
      <c r="B27" s="106" t="s">
        <v>146</v>
      </c>
      <c r="C27" s="137"/>
      <c r="D27" s="442">
        <v>0</v>
      </c>
      <c r="E27" s="442">
        <v>0</v>
      </c>
      <c r="F27" s="442">
        <v>500</v>
      </c>
      <c r="G27" s="442">
        <v>0</v>
      </c>
      <c r="H27" s="442">
        <v>0</v>
      </c>
      <c r="I27" s="442">
        <v>0</v>
      </c>
      <c r="J27" s="442">
        <v>28927.81</v>
      </c>
      <c r="K27" s="442">
        <v>0</v>
      </c>
      <c r="L27" s="442">
        <v>0</v>
      </c>
      <c r="M27" s="123">
        <f t="shared" si="1"/>
        <v>29427.81</v>
      </c>
      <c r="O27" s="615"/>
    </row>
    <row r="28" spans="1:17">
      <c r="A28" s="240" t="s">
        <v>391</v>
      </c>
      <c r="B28" s="106" t="s">
        <v>147</v>
      </c>
      <c r="C28" s="137"/>
      <c r="D28" s="442">
        <v>0</v>
      </c>
      <c r="E28" s="442">
        <v>0</v>
      </c>
      <c r="F28" s="442">
        <v>0</v>
      </c>
      <c r="G28" s="442">
        <v>0</v>
      </c>
      <c r="H28" s="442">
        <v>0</v>
      </c>
      <c r="I28" s="442">
        <v>0</v>
      </c>
      <c r="J28" s="442">
        <v>0</v>
      </c>
      <c r="K28" s="442">
        <v>0</v>
      </c>
      <c r="L28" s="442">
        <v>0</v>
      </c>
      <c r="M28" s="123">
        <f t="shared" si="1"/>
        <v>0</v>
      </c>
      <c r="O28" s="615"/>
    </row>
    <row r="29" spans="1:17">
      <c r="A29" s="240" t="s">
        <v>358</v>
      </c>
      <c r="B29" s="106" t="s">
        <v>148</v>
      </c>
      <c r="C29" s="137"/>
      <c r="D29" s="442">
        <v>0</v>
      </c>
      <c r="E29" s="442">
        <v>0</v>
      </c>
      <c r="F29" s="442">
        <v>0</v>
      </c>
      <c r="G29" s="442">
        <v>0</v>
      </c>
      <c r="H29" s="442">
        <v>0</v>
      </c>
      <c r="I29" s="442">
        <v>0</v>
      </c>
      <c r="J29" s="442">
        <v>114352.4</v>
      </c>
      <c r="K29" s="442">
        <v>8488</v>
      </c>
      <c r="L29" s="442">
        <v>0</v>
      </c>
      <c r="M29" s="123">
        <f t="shared" si="1"/>
        <v>122840.4</v>
      </c>
      <c r="O29" s="615"/>
      <c r="Q29" s="610"/>
    </row>
    <row r="30" spans="1:17">
      <c r="A30" s="240" t="s">
        <v>392</v>
      </c>
      <c r="B30" s="106" t="s">
        <v>149</v>
      </c>
      <c r="C30" s="137"/>
      <c r="D30" s="442">
        <v>0</v>
      </c>
      <c r="E30" s="442">
        <v>0</v>
      </c>
      <c r="F30" s="442">
        <v>0</v>
      </c>
      <c r="G30" s="442">
        <v>0</v>
      </c>
      <c r="H30" s="442">
        <v>0</v>
      </c>
      <c r="I30" s="442">
        <v>0</v>
      </c>
      <c r="J30" s="442">
        <v>0</v>
      </c>
      <c r="K30" s="442">
        <v>0</v>
      </c>
      <c r="L30" s="442">
        <v>0</v>
      </c>
      <c r="M30" s="123">
        <f t="shared" si="1"/>
        <v>0</v>
      </c>
      <c r="O30" s="615"/>
    </row>
    <row r="31" spans="1:17">
      <c r="A31" s="240" t="s">
        <v>393</v>
      </c>
      <c r="B31" s="106" t="s">
        <v>150</v>
      </c>
      <c r="C31" s="137"/>
      <c r="D31" s="442">
        <v>0</v>
      </c>
      <c r="E31" s="442">
        <v>0</v>
      </c>
      <c r="F31" s="442">
        <v>0</v>
      </c>
      <c r="G31" s="442">
        <v>0</v>
      </c>
      <c r="H31" s="442">
        <v>0</v>
      </c>
      <c r="I31" s="442">
        <v>0</v>
      </c>
      <c r="J31" s="442">
        <v>17000</v>
      </c>
      <c r="K31" s="442">
        <v>0</v>
      </c>
      <c r="L31" s="442">
        <v>0</v>
      </c>
      <c r="M31" s="123">
        <f t="shared" si="1"/>
        <v>17000</v>
      </c>
      <c r="O31" s="615"/>
    </row>
    <row r="32" spans="1:17">
      <c r="A32" s="240" t="s">
        <v>394</v>
      </c>
      <c r="B32" s="106" t="s">
        <v>151</v>
      </c>
      <c r="C32" s="137"/>
      <c r="D32" s="442">
        <v>0</v>
      </c>
      <c r="E32" s="442">
        <v>0</v>
      </c>
      <c r="F32" s="442">
        <v>0</v>
      </c>
      <c r="G32" s="442">
        <v>0</v>
      </c>
      <c r="H32" s="442">
        <v>0</v>
      </c>
      <c r="I32" s="442">
        <v>0</v>
      </c>
      <c r="J32" s="442">
        <v>0</v>
      </c>
      <c r="K32" s="442">
        <v>0</v>
      </c>
      <c r="L32" s="442">
        <v>0</v>
      </c>
      <c r="M32" s="123">
        <f t="shared" si="1"/>
        <v>0</v>
      </c>
      <c r="O32" s="615"/>
    </row>
    <row r="33" spans="1:15">
      <c r="A33" s="240" t="s">
        <v>395</v>
      </c>
      <c r="B33" s="106" t="s">
        <v>152</v>
      </c>
      <c r="C33" s="137"/>
      <c r="D33" s="442">
        <v>0</v>
      </c>
      <c r="E33" s="442">
        <v>0</v>
      </c>
      <c r="F33" s="442">
        <v>0</v>
      </c>
      <c r="G33" s="442">
        <v>0</v>
      </c>
      <c r="H33" s="442">
        <v>0</v>
      </c>
      <c r="I33" s="442">
        <v>0</v>
      </c>
      <c r="J33" s="442">
        <v>0</v>
      </c>
      <c r="K33" s="442">
        <v>0</v>
      </c>
      <c r="L33" s="442">
        <v>0</v>
      </c>
      <c r="M33" s="123">
        <f t="shared" si="1"/>
        <v>0</v>
      </c>
      <c r="O33" s="615"/>
    </row>
    <row r="34" spans="1:15">
      <c r="A34" s="240" t="s">
        <v>396</v>
      </c>
      <c r="B34" s="106" t="s">
        <v>153</v>
      </c>
      <c r="C34" s="137"/>
      <c r="D34" s="442">
        <v>0</v>
      </c>
      <c r="E34" s="442">
        <v>0</v>
      </c>
      <c r="F34" s="442">
        <v>0</v>
      </c>
      <c r="G34" s="442">
        <v>0</v>
      </c>
      <c r="H34" s="442">
        <v>0</v>
      </c>
      <c r="I34" s="442">
        <v>0</v>
      </c>
      <c r="J34" s="442">
        <v>0</v>
      </c>
      <c r="K34" s="442">
        <v>0</v>
      </c>
      <c r="L34" s="442">
        <v>0</v>
      </c>
      <c r="M34" s="123">
        <f t="shared" si="1"/>
        <v>0</v>
      </c>
      <c r="O34" s="615"/>
    </row>
    <row r="35" spans="1:15">
      <c r="A35" s="240" t="s">
        <v>397</v>
      </c>
      <c r="B35" s="106" t="s">
        <v>154</v>
      </c>
      <c r="C35" s="137"/>
      <c r="D35" s="442">
        <v>0</v>
      </c>
      <c r="E35" s="442">
        <v>0</v>
      </c>
      <c r="F35" s="442">
        <v>0</v>
      </c>
      <c r="G35" s="442">
        <v>0</v>
      </c>
      <c r="H35" s="442">
        <v>0</v>
      </c>
      <c r="I35" s="442">
        <v>100</v>
      </c>
      <c r="J35" s="442">
        <v>2000</v>
      </c>
      <c r="K35" s="442">
        <v>0</v>
      </c>
      <c r="L35" s="442">
        <v>0</v>
      </c>
      <c r="M35" s="123">
        <f t="shared" si="1"/>
        <v>2100</v>
      </c>
      <c r="O35" s="615"/>
    </row>
    <row r="36" spans="1:15">
      <c r="A36" s="240" t="s">
        <v>398</v>
      </c>
      <c r="B36" s="106" t="s">
        <v>155</v>
      </c>
      <c r="C36" s="137"/>
      <c r="D36" s="442">
        <v>0</v>
      </c>
      <c r="E36" s="442">
        <v>0</v>
      </c>
      <c r="F36" s="442">
        <v>0</v>
      </c>
      <c r="G36" s="442">
        <v>0</v>
      </c>
      <c r="H36" s="442">
        <v>0</v>
      </c>
      <c r="I36" s="442">
        <v>0</v>
      </c>
      <c r="J36" s="442">
        <v>0</v>
      </c>
      <c r="K36" s="442">
        <v>0</v>
      </c>
      <c r="L36" s="442">
        <v>0</v>
      </c>
      <c r="M36" s="123">
        <f t="shared" si="1"/>
        <v>0</v>
      </c>
      <c r="O36" s="615"/>
    </row>
    <row r="37" spans="1:15">
      <c r="A37" s="240" t="s">
        <v>399</v>
      </c>
      <c r="B37" s="106" t="s">
        <v>156</v>
      </c>
      <c r="C37" s="137"/>
      <c r="D37" s="442">
        <v>0</v>
      </c>
      <c r="E37" s="442">
        <v>0</v>
      </c>
      <c r="F37" s="442">
        <v>0</v>
      </c>
      <c r="G37" s="442">
        <v>0</v>
      </c>
      <c r="H37" s="442">
        <v>0</v>
      </c>
      <c r="I37" s="442">
        <v>0</v>
      </c>
      <c r="J37" s="442">
        <v>0</v>
      </c>
      <c r="K37" s="442">
        <v>0</v>
      </c>
      <c r="L37" s="442">
        <v>0</v>
      </c>
      <c r="M37" s="123">
        <f t="shared" si="1"/>
        <v>0</v>
      </c>
      <c r="O37" s="615"/>
    </row>
    <row r="38" spans="1:15">
      <c r="A38" s="240" t="s">
        <v>400</v>
      </c>
      <c r="B38" s="106" t="s">
        <v>157</v>
      </c>
      <c r="C38" s="137"/>
      <c r="D38" s="442">
        <v>0</v>
      </c>
      <c r="E38" s="442">
        <v>0</v>
      </c>
      <c r="F38" s="442">
        <v>0</v>
      </c>
      <c r="G38" s="442">
        <v>0</v>
      </c>
      <c r="H38" s="442">
        <v>0</v>
      </c>
      <c r="I38" s="442">
        <v>0</v>
      </c>
      <c r="J38" s="442">
        <v>0</v>
      </c>
      <c r="K38" s="442">
        <v>0</v>
      </c>
      <c r="L38" s="442">
        <v>0</v>
      </c>
      <c r="M38" s="123">
        <f t="shared" si="1"/>
        <v>0</v>
      </c>
      <c r="O38" s="615"/>
    </row>
    <row r="39" spans="1:15">
      <c r="A39" s="240" t="s">
        <v>401</v>
      </c>
      <c r="B39" s="106" t="s">
        <v>158</v>
      </c>
      <c r="C39" s="137"/>
      <c r="D39" s="442">
        <v>0</v>
      </c>
      <c r="E39" s="442">
        <v>0</v>
      </c>
      <c r="F39" s="442">
        <v>0</v>
      </c>
      <c r="G39" s="442">
        <v>0</v>
      </c>
      <c r="H39" s="442">
        <v>0</v>
      </c>
      <c r="I39" s="442">
        <v>0</v>
      </c>
      <c r="J39" s="442">
        <v>0</v>
      </c>
      <c r="K39" s="442">
        <v>0</v>
      </c>
      <c r="L39" s="442">
        <v>0</v>
      </c>
      <c r="M39" s="123">
        <f t="shared" si="1"/>
        <v>0</v>
      </c>
      <c r="O39" s="615"/>
    </row>
    <row r="40" spans="1:15">
      <c r="A40" s="240" t="s">
        <v>402</v>
      </c>
      <c r="B40" s="106" t="s">
        <v>159</v>
      </c>
      <c r="C40" s="137"/>
      <c r="D40" s="442">
        <v>0</v>
      </c>
      <c r="E40" s="442">
        <v>0</v>
      </c>
      <c r="F40" s="442">
        <v>0</v>
      </c>
      <c r="G40" s="442">
        <v>0</v>
      </c>
      <c r="H40" s="442">
        <v>0</v>
      </c>
      <c r="I40" s="442">
        <v>0</v>
      </c>
      <c r="J40" s="442">
        <v>0</v>
      </c>
      <c r="K40" s="442">
        <v>0</v>
      </c>
      <c r="L40" s="442">
        <v>0</v>
      </c>
      <c r="M40" s="123">
        <f t="shared" si="1"/>
        <v>0</v>
      </c>
      <c r="O40" s="615"/>
    </row>
    <row r="41" spans="1:15">
      <c r="A41" s="230" t="s">
        <v>403</v>
      </c>
      <c r="B41" s="108" t="s">
        <v>160</v>
      </c>
      <c r="C41" s="139"/>
      <c r="D41" s="443">
        <v>13200</v>
      </c>
      <c r="E41" s="442">
        <v>0</v>
      </c>
      <c r="F41" s="442">
        <v>0</v>
      </c>
      <c r="G41" s="442">
        <v>0</v>
      </c>
      <c r="H41" s="442">
        <v>0</v>
      </c>
      <c r="I41" s="442">
        <v>0</v>
      </c>
      <c r="J41" s="442">
        <v>0</v>
      </c>
      <c r="K41" s="442">
        <v>0</v>
      </c>
      <c r="L41" s="442">
        <v>0</v>
      </c>
      <c r="M41" s="123">
        <f t="shared" si="1"/>
        <v>13200</v>
      </c>
      <c r="O41" s="615"/>
    </row>
    <row r="42" spans="1:15">
      <c r="A42" s="240" t="s">
        <v>404</v>
      </c>
      <c r="B42" s="106" t="s">
        <v>161</v>
      </c>
      <c r="C42" s="137"/>
      <c r="D42" s="442">
        <v>0</v>
      </c>
      <c r="E42" s="442">
        <v>0</v>
      </c>
      <c r="F42" s="442">
        <v>0</v>
      </c>
      <c r="G42" s="442">
        <v>0</v>
      </c>
      <c r="H42" s="442">
        <v>0</v>
      </c>
      <c r="I42" s="442">
        <v>0</v>
      </c>
      <c r="J42" s="442">
        <v>0</v>
      </c>
      <c r="K42" s="442">
        <v>0</v>
      </c>
      <c r="L42" s="442">
        <v>0</v>
      </c>
      <c r="M42" s="123">
        <f t="shared" si="1"/>
        <v>0</v>
      </c>
      <c r="O42" s="615"/>
    </row>
    <row r="43" spans="1:15" ht="25.5">
      <c r="A43" s="285" t="s">
        <v>697</v>
      </c>
      <c r="B43" s="286" t="s">
        <v>708</v>
      </c>
      <c r="C43" s="334" t="s">
        <v>125</v>
      </c>
      <c r="D43" s="441">
        <v>0</v>
      </c>
      <c r="E43" s="441">
        <v>0</v>
      </c>
      <c r="F43" s="441">
        <v>0</v>
      </c>
      <c r="G43" s="441">
        <v>0</v>
      </c>
      <c r="H43" s="441">
        <v>0</v>
      </c>
      <c r="I43" s="441">
        <v>0</v>
      </c>
      <c r="J43" s="441">
        <v>47157.74</v>
      </c>
      <c r="K43" s="441">
        <v>0</v>
      </c>
      <c r="L43" s="441">
        <v>0</v>
      </c>
      <c r="M43" s="275">
        <f t="shared" si="1"/>
        <v>47157.74</v>
      </c>
      <c r="O43" s="615"/>
    </row>
    <row r="44" spans="1:15" ht="25.5">
      <c r="A44" s="283" t="s">
        <v>698</v>
      </c>
      <c r="B44" s="284" t="s">
        <v>705</v>
      </c>
      <c r="C44" s="289"/>
      <c r="D44" s="442">
        <v>0</v>
      </c>
      <c r="E44" s="442">
        <v>0</v>
      </c>
      <c r="F44" s="442">
        <v>0</v>
      </c>
      <c r="G44" s="442">
        <v>0</v>
      </c>
      <c r="H44" s="442">
        <v>0</v>
      </c>
      <c r="I44" s="442">
        <v>0</v>
      </c>
      <c r="J44" s="442">
        <v>0</v>
      </c>
      <c r="K44" s="442">
        <v>0</v>
      </c>
      <c r="L44" s="442">
        <v>0</v>
      </c>
      <c r="M44" s="273">
        <f t="shared" si="1"/>
        <v>0</v>
      </c>
      <c r="O44" s="615"/>
    </row>
    <row r="45" spans="1:15" ht="25.5">
      <c r="A45" s="285" t="s">
        <v>699</v>
      </c>
      <c r="B45" s="286" t="s">
        <v>706</v>
      </c>
      <c r="C45" s="334" t="s">
        <v>125</v>
      </c>
      <c r="D45" s="441">
        <v>0</v>
      </c>
      <c r="E45" s="441">
        <v>0</v>
      </c>
      <c r="F45" s="441">
        <v>0</v>
      </c>
      <c r="G45" s="441">
        <v>0</v>
      </c>
      <c r="H45" s="441">
        <v>0</v>
      </c>
      <c r="I45" s="441">
        <v>0</v>
      </c>
      <c r="J45" s="441">
        <v>0</v>
      </c>
      <c r="K45" s="441">
        <v>0</v>
      </c>
      <c r="L45" s="441">
        <v>0</v>
      </c>
      <c r="M45" s="275">
        <f t="shared" si="1"/>
        <v>0</v>
      </c>
      <c r="O45" s="615"/>
    </row>
    <row r="46" spans="1:15" ht="25.5">
      <c r="A46" s="283" t="s">
        <v>700</v>
      </c>
      <c r="B46" s="284" t="s">
        <v>707</v>
      </c>
      <c r="C46" s="289"/>
      <c r="D46" s="442">
        <v>0</v>
      </c>
      <c r="E46" s="442">
        <v>0</v>
      </c>
      <c r="F46" s="442">
        <v>0</v>
      </c>
      <c r="G46" s="442">
        <v>0</v>
      </c>
      <c r="H46" s="442">
        <v>0</v>
      </c>
      <c r="I46" s="442">
        <v>0</v>
      </c>
      <c r="J46" s="442">
        <v>0</v>
      </c>
      <c r="K46" s="442">
        <v>0</v>
      </c>
      <c r="L46" s="442">
        <v>0</v>
      </c>
      <c r="M46" s="273">
        <f t="shared" si="1"/>
        <v>0</v>
      </c>
      <c r="O46" s="615"/>
    </row>
    <row r="47" spans="1:15" ht="25.5">
      <c r="A47" s="607" t="s">
        <v>1223</v>
      </c>
      <c r="B47" s="608" t="s">
        <v>1224</v>
      </c>
      <c r="C47" s="334" t="s">
        <v>125</v>
      </c>
      <c r="D47" s="606">
        <v>0</v>
      </c>
      <c r="E47" s="606">
        <v>0</v>
      </c>
      <c r="F47" s="606"/>
      <c r="G47" s="606"/>
      <c r="H47" s="606"/>
      <c r="I47" s="606"/>
      <c r="J47" s="606">
        <v>1000</v>
      </c>
      <c r="K47" s="606">
        <v>0</v>
      </c>
      <c r="L47" s="606">
        <v>0</v>
      </c>
      <c r="M47" s="605">
        <f t="shared" si="1"/>
        <v>1000</v>
      </c>
      <c r="O47" s="615"/>
    </row>
    <row r="48" spans="1:15" ht="25.5">
      <c r="A48" s="285" t="s">
        <v>701</v>
      </c>
      <c r="B48" s="286" t="s">
        <v>709</v>
      </c>
      <c r="C48" s="334" t="s">
        <v>125</v>
      </c>
      <c r="D48" s="441">
        <v>0</v>
      </c>
      <c r="E48" s="441">
        <v>0</v>
      </c>
      <c r="F48" s="441">
        <v>0</v>
      </c>
      <c r="G48" s="441">
        <v>0</v>
      </c>
      <c r="H48" s="441">
        <v>0</v>
      </c>
      <c r="I48" s="441">
        <v>0</v>
      </c>
      <c r="J48" s="441">
        <v>0</v>
      </c>
      <c r="K48" s="441">
        <v>0</v>
      </c>
      <c r="L48" s="441">
        <v>0</v>
      </c>
      <c r="M48" s="275">
        <f t="shared" si="1"/>
        <v>0</v>
      </c>
      <c r="O48" s="615"/>
    </row>
    <row r="49" spans="1:15" ht="25.5">
      <c r="A49" s="283" t="s">
        <v>702</v>
      </c>
      <c r="B49" s="284" t="s">
        <v>710</v>
      </c>
      <c r="C49" s="289"/>
      <c r="D49" s="442">
        <v>0</v>
      </c>
      <c r="E49" s="442">
        <v>0</v>
      </c>
      <c r="F49" s="442">
        <v>0</v>
      </c>
      <c r="G49" s="442">
        <v>0</v>
      </c>
      <c r="H49" s="442">
        <v>0</v>
      </c>
      <c r="I49" s="442">
        <v>0</v>
      </c>
      <c r="J49" s="442">
        <v>0</v>
      </c>
      <c r="K49" s="442">
        <v>0</v>
      </c>
      <c r="L49" s="442">
        <v>0</v>
      </c>
      <c r="M49" s="273">
        <f t="shared" si="1"/>
        <v>0</v>
      </c>
      <c r="O49" s="615"/>
    </row>
    <row r="50" spans="1:15" ht="25.5">
      <c r="A50" s="285" t="s">
        <v>703</v>
      </c>
      <c r="B50" s="286" t="s">
        <v>711</v>
      </c>
      <c r="C50" s="334" t="s">
        <v>125</v>
      </c>
      <c r="D50" s="441">
        <v>0</v>
      </c>
      <c r="E50" s="441">
        <v>0</v>
      </c>
      <c r="F50" s="441">
        <v>0</v>
      </c>
      <c r="G50" s="441">
        <v>0</v>
      </c>
      <c r="H50" s="441">
        <v>0</v>
      </c>
      <c r="I50" s="441">
        <v>0</v>
      </c>
      <c r="J50" s="441">
        <v>0</v>
      </c>
      <c r="K50" s="441">
        <v>0</v>
      </c>
      <c r="L50" s="441">
        <v>0</v>
      </c>
      <c r="M50" s="275">
        <f t="shared" si="1"/>
        <v>0</v>
      </c>
      <c r="O50" s="615"/>
    </row>
    <row r="51" spans="1:15" ht="25.5">
      <c r="A51" s="283" t="s">
        <v>704</v>
      </c>
      <c r="B51" s="284" t="s">
        <v>712</v>
      </c>
      <c r="C51" s="289"/>
      <c r="D51" s="442">
        <v>0</v>
      </c>
      <c r="E51" s="442">
        <v>0</v>
      </c>
      <c r="F51" s="442">
        <v>0</v>
      </c>
      <c r="G51" s="442">
        <v>0</v>
      </c>
      <c r="H51" s="442">
        <v>0</v>
      </c>
      <c r="I51" s="442">
        <v>0</v>
      </c>
      <c r="J51" s="442">
        <v>0</v>
      </c>
      <c r="K51" s="442">
        <v>0</v>
      </c>
      <c r="L51" s="442">
        <v>0</v>
      </c>
      <c r="M51" s="273">
        <f t="shared" si="1"/>
        <v>0</v>
      </c>
      <c r="O51" s="615"/>
    </row>
    <row r="52" spans="1:15">
      <c r="A52" s="240" t="s">
        <v>405</v>
      </c>
      <c r="B52" s="106" t="s">
        <v>162</v>
      </c>
      <c r="C52" s="137"/>
      <c r="D52" s="442">
        <v>0</v>
      </c>
      <c r="E52" s="442">
        <v>0</v>
      </c>
      <c r="F52" s="442">
        <v>0</v>
      </c>
      <c r="G52" s="442">
        <v>0</v>
      </c>
      <c r="H52" s="442">
        <v>0</v>
      </c>
      <c r="I52" s="442">
        <v>0</v>
      </c>
      <c r="J52" s="442">
        <v>0</v>
      </c>
      <c r="K52" s="442">
        <v>0</v>
      </c>
      <c r="L52" s="442">
        <v>0</v>
      </c>
      <c r="M52" s="123">
        <f t="shared" si="1"/>
        <v>0</v>
      </c>
      <c r="O52" s="615"/>
    </row>
    <row r="53" spans="1:15">
      <c r="A53" s="240" t="s">
        <v>406</v>
      </c>
      <c r="B53" s="106" t="s">
        <v>163</v>
      </c>
      <c r="C53" s="137"/>
      <c r="D53" s="442">
        <v>0</v>
      </c>
      <c r="E53" s="442">
        <v>0</v>
      </c>
      <c r="F53" s="442">
        <v>0</v>
      </c>
      <c r="G53" s="442">
        <v>0</v>
      </c>
      <c r="H53" s="442">
        <v>0</v>
      </c>
      <c r="I53" s="442">
        <v>0</v>
      </c>
      <c r="J53" s="442">
        <v>0</v>
      </c>
      <c r="K53" s="442">
        <v>0</v>
      </c>
      <c r="L53" s="442">
        <v>0</v>
      </c>
      <c r="M53" s="123">
        <f t="shared" si="1"/>
        <v>0</v>
      </c>
      <c r="O53" s="615"/>
    </row>
    <row r="54" spans="1:15">
      <c r="A54" s="240" t="s">
        <v>407</v>
      </c>
      <c r="B54" s="106" t="s">
        <v>164</v>
      </c>
      <c r="C54" s="137"/>
      <c r="D54" s="442">
        <v>0</v>
      </c>
      <c r="E54" s="442">
        <v>0</v>
      </c>
      <c r="F54" s="442">
        <v>0</v>
      </c>
      <c r="G54" s="442">
        <v>0</v>
      </c>
      <c r="H54" s="442">
        <v>0</v>
      </c>
      <c r="I54" s="442">
        <v>0</v>
      </c>
      <c r="J54" s="442">
        <v>0</v>
      </c>
      <c r="K54" s="442">
        <v>0</v>
      </c>
      <c r="L54" s="442">
        <v>0</v>
      </c>
      <c r="M54" s="123">
        <f t="shared" si="1"/>
        <v>0</v>
      </c>
      <c r="O54" s="615"/>
    </row>
    <row r="55" spans="1:15">
      <c r="A55" s="240" t="s">
        <v>408</v>
      </c>
      <c r="B55" s="106" t="s">
        <v>165</v>
      </c>
      <c r="C55" s="137"/>
      <c r="D55" s="442">
        <v>0</v>
      </c>
      <c r="E55" s="442">
        <v>0</v>
      </c>
      <c r="F55" s="442">
        <v>0</v>
      </c>
      <c r="G55" s="442">
        <v>0</v>
      </c>
      <c r="H55" s="442">
        <v>0</v>
      </c>
      <c r="I55" s="442">
        <v>0</v>
      </c>
      <c r="J55" s="442">
        <v>0</v>
      </c>
      <c r="K55" s="442">
        <v>0</v>
      </c>
      <c r="L55" s="442">
        <v>0</v>
      </c>
      <c r="M55" s="123">
        <f t="shared" si="1"/>
        <v>0</v>
      </c>
      <c r="O55" s="615"/>
    </row>
    <row r="56" spans="1:15">
      <c r="A56" s="240" t="s">
        <v>409</v>
      </c>
      <c r="B56" s="106" t="s">
        <v>166</v>
      </c>
      <c r="C56" s="137"/>
      <c r="D56" s="442">
        <v>0</v>
      </c>
      <c r="E56" s="442">
        <v>0</v>
      </c>
      <c r="F56" s="442">
        <v>0</v>
      </c>
      <c r="G56" s="442">
        <v>0</v>
      </c>
      <c r="H56" s="442">
        <v>0</v>
      </c>
      <c r="I56" s="442">
        <v>0</v>
      </c>
      <c r="J56" s="442">
        <v>0</v>
      </c>
      <c r="K56" s="442">
        <v>0</v>
      </c>
      <c r="L56" s="442">
        <v>0</v>
      </c>
      <c r="M56" s="123">
        <f t="shared" si="1"/>
        <v>0</v>
      </c>
      <c r="O56" s="615"/>
    </row>
    <row r="57" spans="1:15">
      <c r="A57" s="240" t="s">
        <v>410</v>
      </c>
      <c r="B57" s="106" t="s">
        <v>167</v>
      </c>
      <c r="C57" s="137"/>
      <c r="D57" s="442">
        <v>0</v>
      </c>
      <c r="E57" s="442">
        <v>0</v>
      </c>
      <c r="F57" s="442">
        <v>0</v>
      </c>
      <c r="G57" s="442">
        <v>0</v>
      </c>
      <c r="H57" s="442">
        <v>0</v>
      </c>
      <c r="I57" s="442">
        <v>0</v>
      </c>
      <c r="J57" s="442">
        <v>0</v>
      </c>
      <c r="K57" s="442">
        <v>0</v>
      </c>
      <c r="L57" s="442">
        <v>0</v>
      </c>
      <c r="M57" s="123">
        <f t="shared" si="1"/>
        <v>0</v>
      </c>
      <c r="O57" s="615"/>
    </row>
    <row r="58" spans="1:15">
      <c r="A58" s="240" t="s">
        <v>411</v>
      </c>
      <c r="B58" s="106" t="s">
        <v>168</v>
      </c>
      <c r="C58" s="137"/>
      <c r="D58" s="442">
        <v>0</v>
      </c>
      <c r="E58" s="442">
        <v>0</v>
      </c>
      <c r="F58" s="442">
        <v>0</v>
      </c>
      <c r="G58" s="442">
        <v>0</v>
      </c>
      <c r="H58" s="442">
        <v>0</v>
      </c>
      <c r="I58" s="442">
        <v>0</v>
      </c>
      <c r="J58" s="442">
        <v>0</v>
      </c>
      <c r="K58" s="442">
        <v>0</v>
      </c>
      <c r="L58" s="442">
        <v>0</v>
      </c>
      <c r="M58" s="123">
        <f t="shared" si="1"/>
        <v>0</v>
      </c>
      <c r="O58" s="615"/>
    </row>
    <row r="59" spans="1:15">
      <c r="A59" s="240" t="s">
        <v>412</v>
      </c>
      <c r="B59" s="106" t="s">
        <v>169</v>
      </c>
      <c r="C59" s="137"/>
      <c r="D59" s="442">
        <v>0</v>
      </c>
      <c r="E59" s="442">
        <v>0</v>
      </c>
      <c r="F59" s="442">
        <v>0</v>
      </c>
      <c r="G59" s="442">
        <v>0</v>
      </c>
      <c r="H59" s="442">
        <v>0</v>
      </c>
      <c r="I59" s="442">
        <v>0</v>
      </c>
      <c r="J59" s="442">
        <v>0</v>
      </c>
      <c r="K59" s="442">
        <v>0</v>
      </c>
      <c r="L59" s="442">
        <v>0</v>
      </c>
      <c r="M59" s="123">
        <f t="shared" si="1"/>
        <v>0</v>
      </c>
      <c r="O59" s="615"/>
    </row>
    <row r="60" spans="1:15">
      <c r="A60" s="240" t="s">
        <v>413</v>
      </c>
      <c r="B60" s="106" t="s">
        <v>661</v>
      </c>
      <c r="C60" s="137"/>
      <c r="D60" s="442">
        <v>0</v>
      </c>
      <c r="E60" s="442">
        <v>0</v>
      </c>
      <c r="F60" s="442">
        <v>0</v>
      </c>
      <c r="G60" s="442">
        <v>1500</v>
      </c>
      <c r="H60" s="442">
        <v>0</v>
      </c>
      <c r="I60" s="442">
        <v>1500</v>
      </c>
      <c r="J60" s="442">
        <v>14000</v>
      </c>
      <c r="K60" s="442">
        <v>0</v>
      </c>
      <c r="L60" s="442">
        <v>0</v>
      </c>
      <c r="M60" s="123">
        <f t="shared" si="1"/>
        <v>17000</v>
      </c>
      <c r="O60" s="615"/>
    </row>
    <row r="61" spans="1:15">
      <c r="A61" s="240" t="s">
        <v>414</v>
      </c>
      <c r="B61" s="106" t="s">
        <v>662</v>
      </c>
      <c r="C61" s="137"/>
      <c r="D61" s="442">
        <v>0</v>
      </c>
      <c r="E61" s="442">
        <v>0</v>
      </c>
      <c r="F61" s="442">
        <v>0</v>
      </c>
      <c r="G61" s="442">
        <v>0</v>
      </c>
      <c r="H61" s="442">
        <v>0</v>
      </c>
      <c r="I61" s="442">
        <v>0</v>
      </c>
      <c r="J61" s="442">
        <v>0</v>
      </c>
      <c r="K61" s="442">
        <v>0</v>
      </c>
      <c r="L61" s="442">
        <v>0</v>
      </c>
      <c r="M61" s="123">
        <f t="shared" si="1"/>
        <v>0</v>
      </c>
      <c r="O61" s="615"/>
    </row>
    <row r="62" spans="1:15">
      <c r="A62" s="240" t="s">
        <v>415</v>
      </c>
      <c r="B62" s="106" t="s">
        <v>663</v>
      </c>
      <c r="C62" s="137"/>
      <c r="D62" s="442">
        <v>0</v>
      </c>
      <c r="E62" s="442">
        <v>0</v>
      </c>
      <c r="F62" s="442">
        <v>0</v>
      </c>
      <c r="G62" s="442">
        <v>0</v>
      </c>
      <c r="H62" s="442">
        <v>0</v>
      </c>
      <c r="I62" s="442">
        <v>0</v>
      </c>
      <c r="J62" s="442">
        <v>0</v>
      </c>
      <c r="K62" s="442">
        <v>0</v>
      </c>
      <c r="L62" s="442">
        <v>0</v>
      </c>
      <c r="M62" s="123">
        <f t="shared" si="1"/>
        <v>0</v>
      </c>
      <c r="O62" s="615"/>
    </row>
    <row r="63" spans="1:15">
      <c r="A63" s="240" t="s">
        <v>416</v>
      </c>
      <c r="B63" s="106" t="s">
        <v>664</v>
      </c>
      <c r="C63" s="137"/>
      <c r="D63" s="442">
        <v>0</v>
      </c>
      <c r="E63" s="442">
        <v>0</v>
      </c>
      <c r="F63" s="442">
        <v>0</v>
      </c>
      <c r="G63" s="442">
        <v>0</v>
      </c>
      <c r="H63" s="442">
        <v>0</v>
      </c>
      <c r="I63" s="442">
        <v>0</v>
      </c>
      <c r="J63" s="442">
        <v>0</v>
      </c>
      <c r="K63" s="442">
        <v>0</v>
      </c>
      <c r="L63" s="442">
        <v>0</v>
      </c>
      <c r="M63" s="123">
        <f t="shared" si="1"/>
        <v>0</v>
      </c>
      <c r="O63" s="615"/>
    </row>
    <row r="64" spans="1:15">
      <c r="A64" s="244" t="s">
        <v>667</v>
      </c>
      <c r="B64" s="226" t="s">
        <v>668</v>
      </c>
      <c r="C64" s="227"/>
      <c r="D64" s="442">
        <v>0</v>
      </c>
      <c r="E64" s="442">
        <v>0</v>
      </c>
      <c r="F64" s="442">
        <v>0</v>
      </c>
      <c r="G64" s="442">
        <v>1000</v>
      </c>
      <c r="H64" s="442">
        <v>0</v>
      </c>
      <c r="I64" s="442">
        <v>1000</v>
      </c>
      <c r="J64" s="442">
        <v>13000</v>
      </c>
      <c r="K64" s="442">
        <v>0</v>
      </c>
      <c r="L64" s="442">
        <v>0</v>
      </c>
      <c r="M64" s="123">
        <f>SUM(D64:L64)</f>
        <v>15000</v>
      </c>
      <c r="O64" s="615"/>
    </row>
    <row r="65" spans="1:15">
      <c r="A65" s="240" t="s">
        <v>417</v>
      </c>
      <c r="B65" s="106" t="s">
        <v>170</v>
      </c>
      <c r="C65" s="137"/>
      <c r="D65" s="442">
        <v>0</v>
      </c>
      <c r="E65" s="442">
        <v>0</v>
      </c>
      <c r="F65" s="442">
        <v>0</v>
      </c>
      <c r="G65" s="442">
        <v>1000</v>
      </c>
      <c r="H65" s="442">
        <v>0</v>
      </c>
      <c r="I65" s="442">
        <v>800</v>
      </c>
      <c r="J65" s="442">
        <v>4600</v>
      </c>
      <c r="K65" s="442">
        <v>0</v>
      </c>
      <c r="L65" s="442">
        <v>0</v>
      </c>
      <c r="M65" s="123">
        <f t="shared" si="1"/>
        <v>6400</v>
      </c>
      <c r="O65" s="615"/>
    </row>
    <row r="66" spans="1:15">
      <c r="A66" s="240" t="s">
        <v>418</v>
      </c>
      <c r="B66" s="106" t="s">
        <v>171</v>
      </c>
      <c r="C66" s="137"/>
      <c r="D66" s="442">
        <v>0</v>
      </c>
      <c r="E66" s="442">
        <v>0</v>
      </c>
      <c r="F66" s="442">
        <v>0</v>
      </c>
      <c r="G66" s="442">
        <v>0</v>
      </c>
      <c r="H66" s="442">
        <v>0</v>
      </c>
      <c r="I66" s="442">
        <v>0</v>
      </c>
      <c r="J66" s="442">
        <v>0</v>
      </c>
      <c r="K66" s="442">
        <v>0</v>
      </c>
      <c r="L66" s="442">
        <v>0</v>
      </c>
      <c r="M66" s="123">
        <f t="shared" si="1"/>
        <v>0</v>
      </c>
      <c r="O66" s="615"/>
    </row>
    <row r="67" spans="1:15">
      <c r="A67" s="240" t="s">
        <v>419</v>
      </c>
      <c r="B67" s="106" t="s">
        <v>665</v>
      </c>
      <c r="C67" s="137"/>
      <c r="D67" s="442">
        <v>0</v>
      </c>
      <c r="E67" s="442">
        <v>0</v>
      </c>
      <c r="F67" s="442">
        <v>0</v>
      </c>
      <c r="G67" s="442">
        <v>2000</v>
      </c>
      <c r="H67" s="442">
        <v>0</v>
      </c>
      <c r="I67" s="442">
        <v>700</v>
      </c>
      <c r="J67" s="442">
        <v>1500</v>
      </c>
      <c r="K67" s="442">
        <v>0</v>
      </c>
      <c r="L67" s="442">
        <v>0</v>
      </c>
      <c r="M67" s="123">
        <f t="shared" si="1"/>
        <v>4200</v>
      </c>
      <c r="O67" s="615"/>
    </row>
    <row r="68" spans="1:15">
      <c r="A68" s="240" t="s">
        <v>420</v>
      </c>
      <c r="B68" s="106" t="s">
        <v>172</v>
      </c>
      <c r="C68" s="137"/>
      <c r="D68" s="442">
        <v>0</v>
      </c>
      <c r="E68" s="442">
        <v>0</v>
      </c>
      <c r="F68" s="442">
        <v>0</v>
      </c>
      <c r="G68" s="442">
        <v>1000</v>
      </c>
      <c r="H68" s="442">
        <v>0</v>
      </c>
      <c r="I68" s="442">
        <v>500</v>
      </c>
      <c r="J68" s="442">
        <v>2000</v>
      </c>
      <c r="K68" s="442">
        <v>0</v>
      </c>
      <c r="L68" s="442">
        <v>0</v>
      </c>
      <c r="M68" s="123">
        <f t="shared" si="1"/>
        <v>3500</v>
      </c>
      <c r="O68" s="615"/>
    </row>
    <row r="69" spans="1:15">
      <c r="A69" s="244" t="s">
        <v>669</v>
      </c>
      <c r="B69" s="226" t="s">
        <v>670</v>
      </c>
      <c r="C69" s="227"/>
      <c r="D69" s="442">
        <v>0</v>
      </c>
      <c r="E69" s="442">
        <v>0</v>
      </c>
      <c r="F69" s="442">
        <v>0</v>
      </c>
      <c r="G69" s="442">
        <v>1000</v>
      </c>
      <c r="H69" s="442">
        <v>0</v>
      </c>
      <c r="I69" s="442">
        <v>1000</v>
      </c>
      <c r="J69" s="442">
        <v>2000</v>
      </c>
      <c r="K69" s="442">
        <v>0</v>
      </c>
      <c r="L69" s="442">
        <v>0</v>
      </c>
      <c r="M69" s="123">
        <f t="shared" si="1"/>
        <v>4000</v>
      </c>
      <c r="O69" s="615"/>
    </row>
    <row r="70" spans="1:15">
      <c r="A70" s="230" t="s">
        <v>421</v>
      </c>
      <c r="B70" s="108" t="s">
        <v>666</v>
      </c>
      <c r="C70" s="139"/>
      <c r="D70" s="442">
        <v>0</v>
      </c>
      <c r="E70" s="442">
        <v>0</v>
      </c>
      <c r="F70" s="442">
        <v>0</v>
      </c>
      <c r="G70" s="442">
        <v>500</v>
      </c>
      <c r="H70" s="442">
        <v>0</v>
      </c>
      <c r="I70" s="442">
        <v>0</v>
      </c>
      <c r="J70" s="442">
        <v>1000</v>
      </c>
      <c r="K70" s="442">
        <v>0</v>
      </c>
      <c r="L70" s="442">
        <v>0</v>
      </c>
      <c r="M70" s="123">
        <f t="shared" si="1"/>
        <v>1500</v>
      </c>
      <c r="O70" s="615"/>
    </row>
    <row r="71" spans="1:15">
      <c r="A71" s="230" t="s">
        <v>422</v>
      </c>
      <c r="B71" s="108" t="s">
        <v>173</v>
      </c>
      <c r="C71" s="139"/>
      <c r="D71" s="442">
        <v>0</v>
      </c>
      <c r="E71" s="442">
        <v>0</v>
      </c>
      <c r="F71" s="442">
        <v>0</v>
      </c>
      <c r="G71" s="442">
        <v>0</v>
      </c>
      <c r="H71" s="442">
        <v>0</v>
      </c>
      <c r="I71" s="442">
        <v>0</v>
      </c>
      <c r="J71" s="442">
        <v>500</v>
      </c>
      <c r="K71" s="442">
        <v>0</v>
      </c>
      <c r="L71" s="442">
        <v>0</v>
      </c>
      <c r="M71" s="123">
        <f t="shared" si="1"/>
        <v>500</v>
      </c>
      <c r="O71" s="615"/>
    </row>
    <row r="72" spans="1:15">
      <c r="A72" s="231" t="s">
        <v>671</v>
      </c>
      <c r="B72" s="228" t="s">
        <v>672</v>
      </c>
      <c r="C72" s="229"/>
      <c r="D72" s="442">
        <v>0</v>
      </c>
      <c r="E72" s="442">
        <v>0</v>
      </c>
      <c r="F72" s="442">
        <v>0</v>
      </c>
      <c r="G72" s="442">
        <v>300</v>
      </c>
      <c r="H72" s="442">
        <v>0</v>
      </c>
      <c r="I72" s="442">
        <v>0</v>
      </c>
      <c r="J72" s="442">
        <v>1000</v>
      </c>
      <c r="K72" s="442">
        <v>0</v>
      </c>
      <c r="L72" s="442">
        <v>0</v>
      </c>
      <c r="M72" s="123">
        <f>SUM(D72:L72)</f>
        <v>1300</v>
      </c>
      <c r="O72" s="615"/>
    </row>
    <row r="73" spans="1:15" ht="15.75" customHeight="1">
      <c r="A73" s="276" t="s">
        <v>680</v>
      </c>
      <c r="B73" s="278" t="s">
        <v>683</v>
      </c>
      <c r="C73" s="277"/>
      <c r="D73" s="442">
        <v>0</v>
      </c>
      <c r="E73" s="442">
        <v>0</v>
      </c>
      <c r="F73" s="442">
        <v>0</v>
      </c>
      <c r="G73" s="442">
        <v>0</v>
      </c>
      <c r="H73" s="442">
        <v>0</v>
      </c>
      <c r="I73" s="442">
        <v>0</v>
      </c>
      <c r="J73" s="442">
        <v>0</v>
      </c>
      <c r="K73" s="442">
        <v>0</v>
      </c>
      <c r="L73" s="442">
        <v>0</v>
      </c>
      <c r="M73" s="273">
        <f t="shared" ref="M73:M75" si="2">SUM(D73:L73)</f>
        <v>0</v>
      </c>
      <c r="O73" s="615"/>
    </row>
    <row r="74" spans="1:15" ht="17.25">
      <c r="A74" s="276" t="s">
        <v>681</v>
      </c>
      <c r="B74" s="278" t="s">
        <v>684</v>
      </c>
      <c r="C74" s="277"/>
      <c r="D74" s="442">
        <v>0</v>
      </c>
      <c r="E74" s="442">
        <v>0</v>
      </c>
      <c r="F74" s="442">
        <v>0</v>
      </c>
      <c r="G74" s="442">
        <v>0</v>
      </c>
      <c r="H74" s="442">
        <v>0</v>
      </c>
      <c r="I74" s="442">
        <v>0</v>
      </c>
      <c r="J74" s="442">
        <v>0</v>
      </c>
      <c r="K74" s="442">
        <v>0</v>
      </c>
      <c r="L74" s="442">
        <v>0</v>
      </c>
      <c r="M74" s="273">
        <f t="shared" si="2"/>
        <v>0</v>
      </c>
      <c r="O74" s="615"/>
    </row>
    <row r="75" spans="1:15">
      <c r="A75" s="276" t="s">
        <v>682</v>
      </c>
      <c r="B75" s="279" t="s">
        <v>685</v>
      </c>
      <c r="C75" s="277"/>
      <c r="D75" s="442">
        <v>0</v>
      </c>
      <c r="E75" s="442">
        <v>0</v>
      </c>
      <c r="F75" s="442">
        <v>0</v>
      </c>
      <c r="G75" s="442">
        <v>0</v>
      </c>
      <c r="H75" s="442">
        <v>0</v>
      </c>
      <c r="I75" s="442">
        <v>0</v>
      </c>
      <c r="J75" s="442">
        <v>0</v>
      </c>
      <c r="K75" s="442">
        <v>0</v>
      </c>
      <c r="L75" s="442">
        <v>0</v>
      </c>
      <c r="M75" s="273">
        <f t="shared" si="2"/>
        <v>0</v>
      </c>
      <c r="O75" s="615"/>
    </row>
    <row r="76" spans="1:15">
      <c r="A76" s="240" t="s">
        <v>423</v>
      </c>
      <c r="B76" s="106" t="s">
        <v>174</v>
      </c>
      <c r="C76" s="137"/>
      <c r="D76" s="45">
        <v>0</v>
      </c>
      <c r="E76" s="442">
        <v>0</v>
      </c>
      <c r="F76" s="442">
        <v>0</v>
      </c>
      <c r="G76" s="442">
        <v>0</v>
      </c>
      <c r="H76" s="442">
        <v>0</v>
      </c>
      <c r="I76" s="442">
        <v>0</v>
      </c>
      <c r="J76" s="442">
        <v>0</v>
      </c>
      <c r="K76" s="442">
        <v>0</v>
      </c>
      <c r="L76" s="442">
        <v>0</v>
      </c>
      <c r="M76" s="123">
        <f t="shared" si="1"/>
        <v>0</v>
      </c>
      <c r="O76" s="615"/>
    </row>
    <row r="77" spans="1:15">
      <c r="A77" s="240" t="s">
        <v>424</v>
      </c>
      <c r="B77" s="106" t="s">
        <v>175</v>
      </c>
      <c r="C77" s="137"/>
      <c r="D77" s="443">
        <v>106720</v>
      </c>
      <c r="E77" s="442">
        <v>153905.16</v>
      </c>
      <c r="F77" s="442">
        <v>48000</v>
      </c>
      <c r="G77" s="442">
        <v>97680</v>
      </c>
      <c r="H77" s="442">
        <v>0</v>
      </c>
      <c r="I77" s="442">
        <v>42320</v>
      </c>
      <c r="J77" s="442">
        <v>0</v>
      </c>
      <c r="K77" s="442">
        <v>0</v>
      </c>
      <c r="L77" s="442">
        <v>0</v>
      </c>
      <c r="M77" s="123">
        <f t="shared" si="1"/>
        <v>448625.16000000003</v>
      </c>
      <c r="O77" s="615"/>
    </row>
    <row r="78" spans="1:15">
      <c r="A78" s="242" t="s">
        <v>425</v>
      </c>
      <c r="B78" s="108" t="s">
        <v>176</v>
      </c>
      <c r="C78" s="139"/>
      <c r="D78" s="443">
        <v>98400</v>
      </c>
      <c r="E78" s="442">
        <v>0</v>
      </c>
      <c r="F78" s="442">
        <v>75000</v>
      </c>
      <c r="G78" s="442">
        <v>0</v>
      </c>
      <c r="H78" s="442">
        <v>352500</v>
      </c>
      <c r="I78" s="442">
        <v>34180</v>
      </c>
      <c r="J78" s="442">
        <v>9000</v>
      </c>
      <c r="K78" s="442">
        <v>0</v>
      </c>
      <c r="L78" s="442">
        <v>0</v>
      </c>
      <c r="M78" s="123">
        <f t="shared" si="1"/>
        <v>569080</v>
      </c>
      <c r="O78" s="615"/>
    </row>
    <row r="79" spans="1:15">
      <c r="A79" s="240" t="s">
        <v>426</v>
      </c>
      <c r="B79" s="106" t="s">
        <v>177</v>
      </c>
      <c r="C79" s="137"/>
      <c r="D79" s="442">
        <v>12636</v>
      </c>
      <c r="E79" s="442">
        <v>0</v>
      </c>
      <c r="F79" s="442">
        <v>2500</v>
      </c>
      <c r="G79" s="442">
        <v>0</v>
      </c>
      <c r="H79" s="442">
        <v>0</v>
      </c>
      <c r="I79" s="442">
        <v>0</v>
      </c>
      <c r="J79" s="442">
        <v>0</v>
      </c>
      <c r="K79" s="442">
        <v>0</v>
      </c>
      <c r="L79" s="442">
        <v>0</v>
      </c>
      <c r="M79" s="123">
        <f t="shared" si="1"/>
        <v>15136</v>
      </c>
      <c r="O79" s="615"/>
    </row>
    <row r="80" spans="1:15">
      <c r="A80" s="240" t="s">
        <v>427</v>
      </c>
      <c r="B80" s="106" t="s">
        <v>178</v>
      </c>
      <c r="C80" s="137"/>
      <c r="D80" s="442">
        <v>1000</v>
      </c>
      <c r="E80" s="442">
        <v>2000</v>
      </c>
      <c r="F80" s="442">
        <v>250</v>
      </c>
      <c r="G80" s="442">
        <v>3000</v>
      </c>
      <c r="H80" s="442">
        <v>0</v>
      </c>
      <c r="I80" s="442">
        <v>1000</v>
      </c>
      <c r="J80" s="442">
        <v>17360</v>
      </c>
      <c r="K80" s="442">
        <v>999</v>
      </c>
      <c r="L80" s="442">
        <v>682</v>
      </c>
      <c r="M80" s="123">
        <f t="shared" si="1"/>
        <v>26291</v>
      </c>
      <c r="O80" s="616"/>
    </row>
    <row r="81" spans="1:17">
      <c r="A81" s="230" t="s">
        <v>428</v>
      </c>
      <c r="B81" s="108" t="s">
        <v>179</v>
      </c>
      <c r="C81" s="139"/>
      <c r="D81" s="443">
        <v>109900</v>
      </c>
      <c r="E81" s="442">
        <v>13762.24</v>
      </c>
      <c r="F81" s="442">
        <v>203.4</v>
      </c>
      <c r="G81" s="442">
        <v>0</v>
      </c>
      <c r="H81" s="442">
        <v>0</v>
      </c>
      <c r="I81" s="442">
        <v>0</v>
      </c>
      <c r="J81" s="442">
        <v>0</v>
      </c>
      <c r="K81" s="442">
        <v>0</v>
      </c>
      <c r="L81" s="442">
        <v>0</v>
      </c>
      <c r="M81" s="123">
        <f t="shared" si="1"/>
        <v>123865.64</v>
      </c>
      <c r="N81" s="32"/>
      <c r="O81" s="615"/>
    </row>
    <row r="82" spans="1:17">
      <c r="A82" s="240" t="s">
        <v>429</v>
      </c>
      <c r="B82" s="106" t="s">
        <v>180</v>
      </c>
      <c r="C82" s="137"/>
      <c r="D82" s="442">
        <v>0</v>
      </c>
      <c r="E82" s="442">
        <v>0</v>
      </c>
      <c r="F82" s="442">
        <v>0</v>
      </c>
      <c r="G82" s="442">
        <v>0</v>
      </c>
      <c r="H82" s="442">
        <v>0</v>
      </c>
      <c r="I82" s="442">
        <v>0</v>
      </c>
      <c r="J82" s="442">
        <v>0</v>
      </c>
      <c r="K82" s="442">
        <v>0</v>
      </c>
      <c r="L82" s="442">
        <v>0</v>
      </c>
      <c r="M82" s="123">
        <f t="shared" si="1"/>
        <v>0</v>
      </c>
      <c r="O82" s="615"/>
    </row>
    <row r="83" spans="1:17">
      <c r="A83" s="242" t="s">
        <v>430</v>
      </c>
      <c r="B83" s="108" t="s">
        <v>181</v>
      </c>
      <c r="C83" s="138"/>
      <c r="D83" s="442">
        <v>0</v>
      </c>
      <c r="E83" s="442">
        <v>0</v>
      </c>
      <c r="F83" s="442">
        <v>0</v>
      </c>
      <c r="G83" s="442">
        <v>0</v>
      </c>
      <c r="H83" s="442">
        <v>0</v>
      </c>
      <c r="I83" s="442">
        <v>0</v>
      </c>
      <c r="J83" s="442">
        <v>85000</v>
      </c>
      <c r="K83" s="442">
        <v>0</v>
      </c>
      <c r="L83" s="442">
        <v>0</v>
      </c>
      <c r="M83" s="123">
        <f t="shared" si="1"/>
        <v>85000</v>
      </c>
      <c r="O83" s="615"/>
    </row>
    <row r="84" spans="1:17">
      <c r="A84" s="240" t="s">
        <v>431</v>
      </c>
      <c r="B84" s="106" t="s">
        <v>182</v>
      </c>
      <c r="C84" s="137"/>
      <c r="D84" s="442">
        <v>0</v>
      </c>
      <c r="E84" s="442">
        <v>0</v>
      </c>
      <c r="F84" s="442">
        <v>0</v>
      </c>
      <c r="G84" s="442">
        <v>0</v>
      </c>
      <c r="H84" s="442">
        <v>0</v>
      </c>
      <c r="I84" s="442">
        <v>0</v>
      </c>
      <c r="J84" s="442">
        <v>0</v>
      </c>
      <c r="K84" s="442">
        <v>0</v>
      </c>
      <c r="L84" s="442">
        <v>0</v>
      </c>
      <c r="M84" s="123">
        <f t="shared" si="1"/>
        <v>0</v>
      </c>
      <c r="O84" s="615"/>
    </row>
    <row r="85" spans="1:17">
      <c r="A85" s="240" t="s">
        <v>432</v>
      </c>
      <c r="B85" s="106" t="s">
        <v>183</v>
      </c>
      <c r="C85" s="137"/>
      <c r="D85" s="442">
        <v>0</v>
      </c>
      <c r="E85" s="442">
        <v>0</v>
      </c>
      <c r="F85" s="442">
        <v>0</v>
      </c>
      <c r="G85" s="442">
        <v>0</v>
      </c>
      <c r="H85" s="442">
        <v>0</v>
      </c>
      <c r="I85" s="442">
        <v>0</v>
      </c>
      <c r="J85" s="442">
        <v>0</v>
      </c>
      <c r="K85" s="442">
        <v>0</v>
      </c>
      <c r="L85" s="442">
        <v>0</v>
      </c>
      <c r="M85" s="123">
        <f t="shared" ref="M85:M149" si="3">SUM(D85:L85)</f>
        <v>0</v>
      </c>
      <c r="O85" s="615"/>
    </row>
    <row r="86" spans="1:17">
      <c r="A86" s="240" t="s">
        <v>433</v>
      </c>
      <c r="B86" s="106" t="s">
        <v>184</v>
      </c>
      <c r="C86" s="137"/>
      <c r="D86" s="443">
        <v>16800</v>
      </c>
      <c r="E86" s="442">
        <v>5000</v>
      </c>
      <c r="F86" s="442">
        <v>0</v>
      </c>
      <c r="G86" s="442">
        <v>2000</v>
      </c>
      <c r="H86" s="442">
        <v>8000</v>
      </c>
      <c r="I86" s="442">
        <v>4500</v>
      </c>
      <c r="J86" s="442">
        <v>0</v>
      </c>
      <c r="K86" s="442">
        <v>0</v>
      </c>
      <c r="L86" s="442">
        <v>400</v>
      </c>
      <c r="M86" s="123">
        <f t="shared" si="3"/>
        <v>36700</v>
      </c>
      <c r="O86" s="615"/>
    </row>
    <row r="87" spans="1:17">
      <c r="A87" s="242" t="s">
        <v>434</v>
      </c>
      <c r="B87" s="108" t="s">
        <v>185</v>
      </c>
      <c r="C87" s="138"/>
      <c r="D87" s="442">
        <v>0</v>
      </c>
      <c r="E87" s="442">
        <v>0</v>
      </c>
      <c r="F87" s="442">
        <v>0</v>
      </c>
      <c r="G87" s="442">
        <v>0</v>
      </c>
      <c r="H87" s="442">
        <v>0</v>
      </c>
      <c r="I87" s="442">
        <v>0</v>
      </c>
      <c r="J87" s="442">
        <v>1376656.11</v>
      </c>
      <c r="K87" s="442">
        <v>0</v>
      </c>
      <c r="L87" s="442">
        <v>0</v>
      </c>
      <c r="M87" s="123">
        <f t="shared" si="3"/>
        <v>1376656.11</v>
      </c>
      <c r="O87" s="615"/>
      <c r="Q87" s="610"/>
    </row>
    <row r="88" spans="1:17">
      <c r="A88" s="240" t="s">
        <v>435</v>
      </c>
      <c r="B88" s="106" t="s">
        <v>186</v>
      </c>
      <c r="C88" s="137"/>
      <c r="D88" s="442">
        <v>0</v>
      </c>
      <c r="E88" s="442">
        <v>0</v>
      </c>
      <c r="F88" s="442">
        <v>0</v>
      </c>
      <c r="G88" s="442">
        <v>0</v>
      </c>
      <c r="H88" s="442">
        <v>0</v>
      </c>
      <c r="I88" s="442">
        <v>0</v>
      </c>
      <c r="J88" s="442">
        <v>0</v>
      </c>
      <c r="K88" s="442">
        <v>625</v>
      </c>
      <c r="L88" s="442">
        <v>0</v>
      </c>
      <c r="M88" s="123">
        <f t="shared" si="3"/>
        <v>625</v>
      </c>
      <c r="O88" s="615"/>
    </row>
    <row r="89" spans="1:17">
      <c r="A89" s="240" t="s">
        <v>436</v>
      </c>
      <c r="B89" s="106" t="s">
        <v>187</v>
      </c>
      <c r="C89" s="137"/>
      <c r="D89" s="442">
        <v>0</v>
      </c>
      <c r="E89" s="442">
        <v>0</v>
      </c>
      <c r="F89" s="442">
        <v>0</v>
      </c>
      <c r="G89" s="442">
        <v>0</v>
      </c>
      <c r="H89" s="442">
        <v>0</v>
      </c>
      <c r="I89" s="442">
        <v>0</v>
      </c>
      <c r="J89" s="442">
        <v>0</v>
      </c>
      <c r="K89" s="442">
        <v>0</v>
      </c>
      <c r="L89" s="442">
        <v>0</v>
      </c>
      <c r="M89" s="123">
        <f t="shared" si="3"/>
        <v>0</v>
      </c>
      <c r="O89" s="615"/>
    </row>
    <row r="90" spans="1:17">
      <c r="A90" s="240" t="s">
        <v>437</v>
      </c>
      <c r="B90" s="107" t="s">
        <v>188</v>
      </c>
      <c r="C90" s="137"/>
      <c r="D90" s="442">
        <v>0</v>
      </c>
      <c r="E90" s="442">
        <v>0</v>
      </c>
      <c r="F90" s="442">
        <v>0</v>
      </c>
      <c r="G90" s="442">
        <v>0</v>
      </c>
      <c r="H90" s="442">
        <v>0</v>
      </c>
      <c r="I90" s="442">
        <v>0</v>
      </c>
      <c r="J90" s="442">
        <v>640725.93000000005</v>
      </c>
      <c r="K90" s="442">
        <v>0</v>
      </c>
      <c r="L90" s="442">
        <v>0</v>
      </c>
      <c r="M90" s="123">
        <f t="shared" si="3"/>
        <v>640725.93000000005</v>
      </c>
      <c r="O90" s="615"/>
    </row>
    <row r="91" spans="1:17">
      <c r="A91" s="240" t="s">
        <v>438</v>
      </c>
      <c r="B91" s="106" t="s">
        <v>189</v>
      </c>
      <c r="C91" s="137"/>
      <c r="D91" s="442">
        <v>0</v>
      </c>
      <c r="E91" s="442">
        <v>1000</v>
      </c>
      <c r="F91" s="442">
        <v>215.28</v>
      </c>
      <c r="G91" s="442">
        <v>600</v>
      </c>
      <c r="H91" s="442">
        <v>0</v>
      </c>
      <c r="I91" s="442">
        <v>275</v>
      </c>
      <c r="J91" s="442">
        <v>15546.67</v>
      </c>
      <c r="K91" s="442">
        <v>0</v>
      </c>
      <c r="L91" s="442">
        <v>0</v>
      </c>
      <c r="M91" s="123">
        <f t="shared" si="3"/>
        <v>17636.95</v>
      </c>
      <c r="O91" s="615"/>
      <c r="Q91" s="610"/>
    </row>
    <row r="92" spans="1:17">
      <c r="A92" s="240" t="s">
        <v>439</v>
      </c>
      <c r="B92" s="106" t="s">
        <v>190</v>
      </c>
      <c r="C92" s="137"/>
      <c r="D92" s="442">
        <v>0</v>
      </c>
      <c r="E92" s="442">
        <v>0</v>
      </c>
      <c r="F92" s="442">
        <v>0</v>
      </c>
      <c r="G92" s="442">
        <v>0</v>
      </c>
      <c r="H92" s="442">
        <v>0</v>
      </c>
      <c r="I92" s="442">
        <v>0</v>
      </c>
      <c r="J92" s="442">
        <v>0</v>
      </c>
      <c r="K92" s="442">
        <v>0</v>
      </c>
      <c r="L92" s="442">
        <v>0</v>
      </c>
      <c r="M92" s="123">
        <f t="shared" si="3"/>
        <v>0</v>
      </c>
      <c r="O92" s="615"/>
    </row>
    <row r="93" spans="1:17">
      <c r="A93" s="240" t="s">
        <v>440</v>
      </c>
      <c r="B93" s="106" t="s">
        <v>191</v>
      </c>
      <c r="C93" s="137"/>
      <c r="D93" s="442">
        <v>0</v>
      </c>
      <c r="E93" s="442">
        <v>0</v>
      </c>
      <c r="F93" s="442">
        <v>0</v>
      </c>
      <c r="G93" s="442">
        <v>0</v>
      </c>
      <c r="H93" s="442">
        <v>0</v>
      </c>
      <c r="I93" s="442">
        <v>0</v>
      </c>
      <c r="J93" s="442">
        <v>6000</v>
      </c>
      <c r="K93" s="442">
        <v>0</v>
      </c>
      <c r="L93" s="442">
        <v>0</v>
      </c>
      <c r="M93" s="123">
        <f t="shared" si="3"/>
        <v>6000</v>
      </c>
      <c r="O93" s="615"/>
    </row>
    <row r="94" spans="1:17">
      <c r="A94" s="240" t="s">
        <v>441</v>
      </c>
      <c r="B94" s="106" t="s">
        <v>192</v>
      </c>
      <c r="C94" s="137"/>
      <c r="D94" s="442">
        <v>0</v>
      </c>
      <c r="E94" s="442">
        <v>0</v>
      </c>
      <c r="F94" s="442">
        <v>0</v>
      </c>
      <c r="G94" s="442">
        <v>0</v>
      </c>
      <c r="H94" s="442">
        <v>0</v>
      </c>
      <c r="I94" s="442">
        <v>0</v>
      </c>
      <c r="J94" s="442">
        <v>0</v>
      </c>
      <c r="K94" s="442">
        <v>0</v>
      </c>
      <c r="L94" s="442">
        <v>0</v>
      </c>
      <c r="M94" s="123">
        <f t="shared" si="3"/>
        <v>0</v>
      </c>
      <c r="O94" s="615"/>
    </row>
    <row r="95" spans="1:17">
      <c r="A95" s="230" t="s">
        <v>442</v>
      </c>
      <c r="B95" s="108" t="s">
        <v>193</v>
      </c>
      <c r="C95" s="139"/>
      <c r="D95" s="442">
        <v>0</v>
      </c>
      <c r="E95" s="442">
        <v>0</v>
      </c>
      <c r="F95" s="442">
        <v>0</v>
      </c>
      <c r="G95" s="442">
        <v>0</v>
      </c>
      <c r="H95" s="442">
        <v>0</v>
      </c>
      <c r="I95" s="442">
        <v>0</v>
      </c>
      <c r="J95" s="442">
        <v>0</v>
      </c>
      <c r="K95" s="442">
        <v>0</v>
      </c>
      <c r="L95" s="442">
        <v>0</v>
      </c>
      <c r="M95" s="123">
        <f t="shared" si="3"/>
        <v>0</v>
      </c>
      <c r="O95" s="615"/>
    </row>
    <row r="96" spans="1:17">
      <c r="A96" s="240" t="s">
        <v>364</v>
      </c>
      <c r="B96" s="106" t="s">
        <v>194</v>
      </c>
      <c r="C96" s="137"/>
      <c r="D96" s="442">
        <v>0</v>
      </c>
      <c r="E96" s="442">
        <v>0</v>
      </c>
      <c r="F96" s="442">
        <v>0</v>
      </c>
      <c r="G96" s="442">
        <v>1500</v>
      </c>
      <c r="H96" s="442">
        <v>0</v>
      </c>
      <c r="I96" s="442">
        <v>0</v>
      </c>
      <c r="J96" s="442">
        <v>8000</v>
      </c>
      <c r="K96" s="442">
        <v>0</v>
      </c>
      <c r="L96" s="442">
        <v>0</v>
      </c>
      <c r="M96" s="123">
        <f t="shared" si="3"/>
        <v>9500</v>
      </c>
      <c r="O96" s="615"/>
    </row>
    <row r="97" spans="1:17">
      <c r="A97" s="240" t="s">
        <v>443</v>
      </c>
      <c r="B97" s="106" t="s">
        <v>195</v>
      </c>
      <c r="C97" s="137"/>
      <c r="D97" s="442">
        <v>28370.17</v>
      </c>
      <c r="E97" s="442">
        <v>10500</v>
      </c>
      <c r="F97" s="442">
        <v>8100</v>
      </c>
      <c r="G97" s="442">
        <v>10500</v>
      </c>
      <c r="H97" s="442">
        <v>2294</v>
      </c>
      <c r="I97" s="442">
        <v>1000</v>
      </c>
      <c r="J97" s="442">
        <v>20000</v>
      </c>
      <c r="K97" s="442">
        <v>0</v>
      </c>
      <c r="L97" s="442">
        <v>16700</v>
      </c>
      <c r="M97" s="123">
        <f t="shared" si="3"/>
        <v>97464.17</v>
      </c>
      <c r="O97" s="616"/>
    </row>
    <row r="98" spans="1:17">
      <c r="A98" s="240" t="s">
        <v>444</v>
      </c>
      <c r="B98" s="106" t="s">
        <v>196</v>
      </c>
      <c r="C98" s="137"/>
      <c r="D98" s="442">
        <v>5900</v>
      </c>
      <c r="E98" s="442">
        <v>1400</v>
      </c>
      <c r="F98" s="442">
        <v>5500</v>
      </c>
      <c r="G98" s="442">
        <v>7000</v>
      </c>
      <c r="H98" s="442">
        <v>366.38</v>
      </c>
      <c r="I98" s="442">
        <v>1250</v>
      </c>
      <c r="J98" s="442">
        <v>0</v>
      </c>
      <c r="K98" s="442">
        <v>0</v>
      </c>
      <c r="L98" s="442">
        <v>0</v>
      </c>
      <c r="M98" s="123">
        <f t="shared" si="3"/>
        <v>21416.38</v>
      </c>
      <c r="O98" s="615"/>
    </row>
    <row r="99" spans="1:17">
      <c r="A99" s="240" t="s">
        <v>445</v>
      </c>
      <c r="B99" s="106" t="s">
        <v>197</v>
      </c>
      <c r="C99" s="137"/>
      <c r="D99" s="443">
        <v>600</v>
      </c>
      <c r="E99" s="442">
        <v>0</v>
      </c>
      <c r="F99" s="442">
        <v>0</v>
      </c>
      <c r="G99" s="442">
        <v>4000</v>
      </c>
      <c r="H99" s="442">
        <v>150</v>
      </c>
      <c r="I99" s="442">
        <v>0</v>
      </c>
      <c r="J99" s="442">
        <v>0</v>
      </c>
      <c r="K99" s="442">
        <v>0</v>
      </c>
      <c r="L99" s="442">
        <v>0</v>
      </c>
      <c r="M99" s="123">
        <f t="shared" si="3"/>
        <v>4750</v>
      </c>
      <c r="O99" s="615"/>
    </row>
    <row r="100" spans="1:17">
      <c r="A100" s="240" t="s">
        <v>446</v>
      </c>
      <c r="B100" s="106" t="s">
        <v>198</v>
      </c>
      <c r="C100" s="137"/>
      <c r="D100" s="443">
        <v>4660</v>
      </c>
      <c r="E100" s="442">
        <v>0</v>
      </c>
      <c r="F100" s="442">
        <v>0</v>
      </c>
      <c r="G100" s="442">
        <v>0</v>
      </c>
      <c r="H100" s="442">
        <v>0</v>
      </c>
      <c r="I100" s="442">
        <v>0</v>
      </c>
      <c r="J100" s="442">
        <v>0</v>
      </c>
      <c r="K100" s="442">
        <v>0</v>
      </c>
      <c r="L100" s="442">
        <v>0</v>
      </c>
      <c r="M100" s="123">
        <f t="shared" si="3"/>
        <v>4660</v>
      </c>
      <c r="O100" s="615"/>
    </row>
    <row r="101" spans="1:17">
      <c r="A101" s="240" t="s">
        <v>447</v>
      </c>
      <c r="B101" s="106" t="s">
        <v>199</v>
      </c>
      <c r="C101" s="137"/>
      <c r="D101" s="442">
        <v>0</v>
      </c>
      <c r="E101" s="442">
        <v>0</v>
      </c>
      <c r="F101" s="442">
        <v>0</v>
      </c>
      <c r="G101" s="442">
        <v>0</v>
      </c>
      <c r="H101" s="442">
        <v>1612</v>
      </c>
      <c r="I101" s="442">
        <v>0</v>
      </c>
      <c r="J101" s="442">
        <v>0</v>
      </c>
      <c r="K101" s="442">
        <v>3011.3</v>
      </c>
      <c r="L101" s="442">
        <v>532.95000000000005</v>
      </c>
      <c r="M101" s="123">
        <f t="shared" si="3"/>
        <v>5156.25</v>
      </c>
      <c r="O101" s="615"/>
    </row>
    <row r="102" spans="1:17">
      <c r="A102" s="240" t="s">
        <v>448</v>
      </c>
      <c r="B102" s="106" t="s">
        <v>200</v>
      </c>
      <c r="C102" s="137"/>
      <c r="D102" s="442">
        <v>0</v>
      </c>
      <c r="E102" s="442">
        <v>0</v>
      </c>
      <c r="F102" s="442">
        <v>0</v>
      </c>
      <c r="G102" s="442">
        <v>0</v>
      </c>
      <c r="H102" s="442">
        <v>0</v>
      </c>
      <c r="I102" s="442">
        <v>0</v>
      </c>
      <c r="J102" s="442">
        <v>0</v>
      </c>
      <c r="K102" s="442">
        <v>0</v>
      </c>
      <c r="L102" s="442">
        <v>0</v>
      </c>
      <c r="M102" s="123">
        <f t="shared" si="3"/>
        <v>0</v>
      </c>
      <c r="O102" s="615"/>
    </row>
    <row r="103" spans="1:17">
      <c r="A103" s="240" t="s">
        <v>449</v>
      </c>
      <c r="B103" s="106" t="s">
        <v>201</v>
      </c>
      <c r="C103" s="137"/>
      <c r="D103" s="442">
        <v>5300</v>
      </c>
      <c r="E103" s="442">
        <v>2100</v>
      </c>
      <c r="F103" s="442">
        <v>1180</v>
      </c>
      <c r="G103" s="442">
        <v>2000</v>
      </c>
      <c r="H103" s="442">
        <v>3554</v>
      </c>
      <c r="I103" s="442">
        <v>250</v>
      </c>
      <c r="J103" s="442">
        <v>0</v>
      </c>
      <c r="K103" s="442">
        <v>2395.9899999999998</v>
      </c>
      <c r="L103" s="442">
        <v>0</v>
      </c>
      <c r="M103" s="123">
        <f t="shared" si="3"/>
        <v>16779.989999999998</v>
      </c>
      <c r="O103" s="615"/>
    </row>
    <row r="104" spans="1:17">
      <c r="A104" s="240" t="s">
        <v>367</v>
      </c>
      <c r="B104" s="106" t="s">
        <v>202</v>
      </c>
      <c r="C104" s="137"/>
      <c r="D104" s="442">
        <v>0</v>
      </c>
      <c r="E104" s="442">
        <v>0</v>
      </c>
      <c r="F104" s="442">
        <v>0</v>
      </c>
      <c r="G104" s="442">
        <v>4500</v>
      </c>
      <c r="H104" s="442">
        <v>0</v>
      </c>
      <c r="I104" s="442">
        <v>550</v>
      </c>
      <c r="J104" s="442">
        <v>8000</v>
      </c>
      <c r="K104" s="442">
        <v>409.2</v>
      </c>
      <c r="L104" s="442">
        <v>0</v>
      </c>
      <c r="M104" s="123">
        <f t="shared" si="3"/>
        <v>13459.2</v>
      </c>
      <c r="O104" s="615"/>
    </row>
    <row r="105" spans="1:17">
      <c r="A105" s="240" t="s">
        <v>450</v>
      </c>
      <c r="B105" s="106" t="s">
        <v>203</v>
      </c>
      <c r="C105" s="137"/>
      <c r="D105" s="442">
        <v>0</v>
      </c>
      <c r="E105" s="442">
        <v>0</v>
      </c>
      <c r="F105" s="442">
        <v>0</v>
      </c>
      <c r="G105" s="442">
        <v>0</v>
      </c>
      <c r="H105" s="442">
        <v>0</v>
      </c>
      <c r="I105" s="442">
        <v>0</v>
      </c>
      <c r="J105" s="442">
        <v>0</v>
      </c>
      <c r="K105" s="442">
        <v>0</v>
      </c>
      <c r="L105" s="442">
        <v>0</v>
      </c>
      <c r="M105" s="123">
        <f t="shared" si="3"/>
        <v>0</v>
      </c>
      <c r="O105" s="615"/>
    </row>
    <row r="106" spans="1:17">
      <c r="A106" s="240" t="s">
        <v>451</v>
      </c>
      <c r="B106" s="107" t="s">
        <v>204</v>
      </c>
      <c r="C106" s="137"/>
      <c r="D106" s="443">
        <v>800</v>
      </c>
      <c r="E106" s="442">
        <v>0</v>
      </c>
      <c r="F106" s="442">
        <v>0</v>
      </c>
      <c r="G106" s="442">
        <v>400</v>
      </c>
      <c r="H106" s="442">
        <v>56</v>
      </c>
      <c r="I106" s="442">
        <v>0</v>
      </c>
      <c r="J106" s="442">
        <v>622299.28</v>
      </c>
      <c r="K106" s="442">
        <v>0</v>
      </c>
      <c r="L106" s="442">
        <v>0</v>
      </c>
      <c r="M106" s="123">
        <f t="shared" si="3"/>
        <v>623555.28</v>
      </c>
      <c r="O106" s="615"/>
      <c r="Q106" s="610"/>
    </row>
    <row r="107" spans="1:17">
      <c r="A107" s="240" t="s">
        <v>452</v>
      </c>
      <c r="B107" s="106" t="s">
        <v>205</v>
      </c>
      <c r="C107" s="137"/>
      <c r="D107" s="442">
        <v>0</v>
      </c>
      <c r="E107" s="442">
        <v>0</v>
      </c>
      <c r="F107" s="442">
        <v>0</v>
      </c>
      <c r="G107" s="442">
        <v>0</v>
      </c>
      <c r="H107" s="442">
        <v>0</v>
      </c>
      <c r="I107" s="442">
        <v>0</v>
      </c>
      <c r="J107" s="442">
        <v>0</v>
      </c>
      <c r="K107" s="442">
        <v>0</v>
      </c>
      <c r="L107" s="442">
        <v>0</v>
      </c>
      <c r="M107" s="123">
        <f t="shared" si="3"/>
        <v>0</v>
      </c>
      <c r="O107" s="615"/>
    </row>
    <row r="108" spans="1:17">
      <c r="A108" s="240" t="s">
        <v>453</v>
      </c>
      <c r="B108" s="106" t="s">
        <v>206</v>
      </c>
      <c r="C108" s="137"/>
      <c r="D108" s="442">
        <v>0</v>
      </c>
      <c r="E108" s="442">
        <v>0</v>
      </c>
      <c r="F108" s="442">
        <v>0</v>
      </c>
      <c r="G108" s="442">
        <v>0</v>
      </c>
      <c r="H108" s="442">
        <v>0</v>
      </c>
      <c r="I108" s="442">
        <v>0</v>
      </c>
      <c r="J108" s="442">
        <v>3500</v>
      </c>
      <c r="K108" s="442">
        <v>0</v>
      </c>
      <c r="L108" s="442">
        <v>0</v>
      </c>
      <c r="M108" s="123">
        <f t="shared" si="3"/>
        <v>3500</v>
      </c>
      <c r="O108" s="615"/>
    </row>
    <row r="109" spans="1:17">
      <c r="A109" s="240" t="s">
        <v>454</v>
      </c>
      <c r="B109" s="106" t="s">
        <v>207</v>
      </c>
      <c r="C109" s="137"/>
      <c r="D109" s="442">
        <v>0</v>
      </c>
      <c r="E109" s="442">
        <v>0</v>
      </c>
      <c r="F109" s="442">
        <v>0</v>
      </c>
      <c r="G109" s="442">
        <v>0</v>
      </c>
      <c r="H109" s="442">
        <v>0</v>
      </c>
      <c r="I109" s="442">
        <v>0</v>
      </c>
      <c r="J109" s="442">
        <v>1700</v>
      </c>
      <c r="K109" s="442">
        <v>0</v>
      </c>
      <c r="L109" s="442">
        <v>0</v>
      </c>
      <c r="M109" s="123">
        <f t="shared" si="3"/>
        <v>1700</v>
      </c>
      <c r="O109" s="615"/>
    </row>
    <row r="110" spans="1:17">
      <c r="A110" s="240" t="s">
        <v>455</v>
      </c>
      <c r="B110" s="106" t="s">
        <v>208</v>
      </c>
      <c r="C110" s="137"/>
      <c r="D110" s="442">
        <v>0</v>
      </c>
      <c r="E110" s="442">
        <v>0</v>
      </c>
      <c r="F110" s="442">
        <v>0</v>
      </c>
      <c r="G110" s="442">
        <v>0</v>
      </c>
      <c r="H110" s="442">
        <v>0</v>
      </c>
      <c r="I110" s="442">
        <v>0</v>
      </c>
      <c r="J110" s="442">
        <v>0</v>
      </c>
      <c r="K110" s="442">
        <v>0</v>
      </c>
      <c r="L110" s="442">
        <v>0</v>
      </c>
      <c r="M110" s="123">
        <f t="shared" si="3"/>
        <v>0</v>
      </c>
      <c r="O110" s="615"/>
    </row>
    <row r="111" spans="1:17">
      <c r="A111" s="240" t="s">
        <v>363</v>
      </c>
      <c r="B111" s="106" t="s">
        <v>209</v>
      </c>
      <c r="C111" s="137"/>
      <c r="D111" s="442">
        <v>21000</v>
      </c>
      <c r="E111" s="442">
        <v>2000</v>
      </c>
      <c r="F111" s="442">
        <v>2911</v>
      </c>
      <c r="G111" s="442">
        <v>7000</v>
      </c>
      <c r="H111" s="442">
        <v>1545</v>
      </c>
      <c r="I111" s="442">
        <v>3200</v>
      </c>
      <c r="J111" s="442">
        <v>422959.6</v>
      </c>
      <c r="K111" s="442">
        <v>62396.65</v>
      </c>
      <c r="L111" s="442">
        <v>334.8</v>
      </c>
      <c r="M111" s="123">
        <f t="shared" si="3"/>
        <v>523347.05</v>
      </c>
      <c r="O111" s="615"/>
      <c r="Q111" s="610"/>
    </row>
    <row r="112" spans="1:17">
      <c r="A112" s="448" t="s">
        <v>913</v>
      </c>
      <c r="B112" s="449" t="s">
        <v>915</v>
      </c>
      <c r="C112" s="450"/>
      <c r="D112" s="442">
        <v>0</v>
      </c>
      <c r="E112" s="442">
        <v>0</v>
      </c>
      <c r="F112" s="442">
        <v>0</v>
      </c>
      <c r="G112" s="442">
        <v>0</v>
      </c>
      <c r="H112" s="442">
        <v>0</v>
      </c>
      <c r="I112" s="442">
        <v>0</v>
      </c>
      <c r="J112" s="447">
        <v>2000</v>
      </c>
      <c r="K112" s="442">
        <v>0</v>
      </c>
      <c r="L112" s="442">
        <v>0</v>
      </c>
      <c r="M112" s="273">
        <f t="shared" si="3"/>
        <v>2000</v>
      </c>
      <c r="O112" s="615"/>
    </row>
    <row r="113" spans="1:15">
      <c r="A113" s="240" t="s">
        <v>456</v>
      </c>
      <c r="B113" s="106" t="s">
        <v>210</v>
      </c>
      <c r="C113" s="137"/>
      <c r="D113" s="443">
        <v>840</v>
      </c>
      <c r="E113" s="442">
        <v>0</v>
      </c>
      <c r="F113" s="442">
        <v>0</v>
      </c>
      <c r="G113" s="442">
        <v>250</v>
      </c>
      <c r="H113" s="442">
        <v>25</v>
      </c>
      <c r="I113" s="442">
        <v>0</v>
      </c>
      <c r="J113" s="442">
        <v>1000</v>
      </c>
      <c r="K113" s="442">
        <v>0</v>
      </c>
      <c r="L113" s="442">
        <v>0</v>
      </c>
      <c r="M113" s="123">
        <f t="shared" si="3"/>
        <v>2115</v>
      </c>
      <c r="O113" s="615"/>
    </row>
    <row r="114" spans="1:15">
      <c r="A114" s="243" t="s">
        <v>457</v>
      </c>
      <c r="B114" s="219" t="s">
        <v>211</v>
      </c>
      <c r="C114" s="220"/>
      <c r="D114" s="441">
        <v>0</v>
      </c>
      <c r="E114" s="441">
        <v>0</v>
      </c>
      <c r="F114" s="441">
        <v>0</v>
      </c>
      <c r="G114" s="441">
        <v>0</v>
      </c>
      <c r="H114" s="441">
        <v>0</v>
      </c>
      <c r="I114" s="441">
        <v>0</v>
      </c>
      <c r="J114" s="441">
        <v>0</v>
      </c>
      <c r="K114" s="441">
        <v>0</v>
      </c>
      <c r="L114" s="441">
        <v>0</v>
      </c>
      <c r="M114" s="221">
        <f t="shared" si="3"/>
        <v>0</v>
      </c>
      <c r="O114" s="616"/>
    </row>
    <row r="115" spans="1:15">
      <c r="A115" s="243" t="s">
        <v>458</v>
      </c>
      <c r="B115" s="219" t="s">
        <v>212</v>
      </c>
      <c r="C115" s="220"/>
      <c r="D115" s="441">
        <v>0</v>
      </c>
      <c r="E115" s="441">
        <v>0</v>
      </c>
      <c r="F115" s="441">
        <v>0</v>
      </c>
      <c r="G115" s="441">
        <v>0</v>
      </c>
      <c r="H115" s="441">
        <v>0</v>
      </c>
      <c r="I115" s="441">
        <v>0</v>
      </c>
      <c r="J115" s="441">
        <v>0</v>
      </c>
      <c r="K115" s="441">
        <v>0</v>
      </c>
      <c r="L115" s="441">
        <v>0</v>
      </c>
      <c r="M115" s="221">
        <f t="shared" si="3"/>
        <v>0</v>
      </c>
      <c r="O115" s="615"/>
    </row>
    <row r="116" spans="1:15">
      <c r="A116" s="240" t="s">
        <v>459</v>
      </c>
      <c r="B116" s="106" t="s">
        <v>213</v>
      </c>
      <c r="C116" s="137"/>
      <c r="D116" s="442">
        <v>0</v>
      </c>
      <c r="E116" s="442">
        <v>0</v>
      </c>
      <c r="F116" s="442">
        <v>0</v>
      </c>
      <c r="G116" s="442">
        <v>0</v>
      </c>
      <c r="H116" s="442">
        <v>0</v>
      </c>
      <c r="I116" s="442">
        <v>0</v>
      </c>
      <c r="J116" s="442">
        <v>0</v>
      </c>
      <c r="K116" s="442">
        <v>0</v>
      </c>
      <c r="L116" s="442">
        <v>0</v>
      </c>
      <c r="M116" s="123">
        <f t="shared" si="3"/>
        <v>0</v>
      </c>
      <c r="O116" s="615"/>
    </row>
    <row r="117" spans="1:15">
      <c r="A117" s="240" t="s">
        <v>460</v>
      </c>
      <c r="B117" s="106" t="s">
        <v>214</v>
      </c>
      <c r="C117" s="137"/>
      <c r="D117" s="442">
        <v>0</v>
      </c>
      <c r="E117" s="442">
        <v>0</v>
      </c>
      <c r="F117" s="442">
        <v>0</v>
      </c>
      <c r="G117" s="442">
        <v>0</v>
      </c>
      <c r="H117" s="442">
        <v>0</v>
      </c>
      <c r="I117" s="442">
        <v>0</v>
      </c>
      <c r="J117" s="442">
        <v>0</v>
      </c>
      <c r="K117" s="442">
        <v>0</v>
      </c>
      <c r="L117" s="442">
        <v>0</v>
      </c>
      <c r="M117" s="123">
        <f t="shared" si="3"/>
        <v>0</v>
      </c>
      <c r="O117" s="615"/>
    </row>
    <row r="118" spans="1:15">
      <c r="A118" s="240" t="s">
        <v>215</v>
      </c>
      <c r="B118" s="106" t="s">
        <v>216</v>
      </c>
      <c r="C118" s="137"/>
      <c r="D118" s="442">
        <v>0</v>
      </c>
      <c r="E118" s="442">
        <v>0</v>
      </c>
      <c r="F118" s="442">
        <v>0</v>
      </c>
      <c r="G118" s="442">
        <v>0</v>
      </c>
      <c r="H118" s="442">
        <v>0</v>
      </c>
      <c r="I118" s="442">
        <v>0</v>
      </c>
      <c r="J118" s="442">
        <v>0</v>
      </c>
      <c r="K118" s="442">
        <v>0</v>
      </c>
      <c r="L118" s="442">
        <v>0</v>
      </c>
      <c r="M118" s="123">
        <f t="shared" si="3"/>
        <v>0</v>
      </c>
      <c r="O118" s="615"/>
    </row>
    <row r="119" spans="1:15">
      <c r="A119" s="240" t="s">
        <v>2</v>
      </c>
      <c r="B119" s="106" t="s">
        <v>217</v>
      </c>
      <c r="C119" s="137"/>
      <c r="D119" s="442">
        <v>0</v>
      </c>
      <c r="E119" s="442">
        <v>0</v>
      </c>
      <c r="F119" s="442">
        <v>0</v>
      </c>
      <c r="G119" s="442">
        <v>3000</v>
      </c>
      <c r="H119" s="442">
        <v>0</v>
      </c>
      <c r="I119" s="442">
        <v>0</v>
      </c>
      <c r="J119" s="442">
        <v>0</v>
      </c>
      <c r="K119" s="442">
        <v>0</v>
      </c>
      <c r="L119" s="442">
        <v>0</v>
      </c>
      <c r="M119" s="123">
        <f t="shared" si="3"/>
        <v>3000</v>
      </c>
      <c r="O119" s="615"/>
    </row>
    <row r="120" spans="1:15">
      <c r="A120" s="240" t="s">
        <v>4</v>
      </c>
      <c r="B120" s="106" t="s">
        <v>218</v>
      </c>
      <c r="C120" s="137"/>
      <c r="D120" s="442">
        <v>0</v>
      </c>
      <c r="E120" s="442">
        <v>0</v>
      </c>
      <c r="F120" s="442">
        <v>0</v>
      </c>
      <c r="G120" s="442">
        <v>0</v>
      </c>
      <c r="H120" s="442">
        <v>0</v>
      </c>
      <c r="I120" s="442">
        <v>0</v>
      </c>
      <c r="J120" s="442">
        <v>0</v>
      </c>
      <c r="K120" s="442">
        <v>0</v>
      </c>
      <c r="L120" s="442">
        <v>0</v>
      </c>
      <c r="M120" s="123">
        <f t="shared" si="3"/>
        <v>0</v>
      </c>
      <c r="O120" s="615"/>
    </row>
    <row r="121" spans="1:15">
      <c r="A121" s="240" t="s">
        <v>6</v>
      </c>
      <c r="B121" s="106" t="s">
        <v>219</v>
      </c>
      <c r="C121" s="137"/>
      <c r="D121" s="442">
        <v>0</v>
      </c>
      <c r="E121" s="442">
        <v>0</v>
      </c>
      <c r="F121" s="442">
        <v>0</v>
      </c>
      <c r="G121" s="442">
        <v>0</v>
      </c>
      <c r="H121" s="442">
        <v>0</v>
      </c>
      <c r="I121" s="442">
        <v>0</v>
      </c>
      <c r="J121" s="442">
        <v>5000</v>
      </c>
      <c r="K121" s="442">
        <v>41633.199999999997</v>
      </c>
      <c r="L121" s="442">
        <v>0</v>
      </c>
      <c r="M121" s="123">
        <f t="shared" si="3"/>
        <v>46633.2</v>
      </c>
      <c r="O121" s="615"/>
    </row>
    <row r="122" spans="1:15">
      <c r="A122" s="240" t="s">
        <v>8</v>
      </c>
      <c r="B122" s="106" t="s">
        <v>220</v>
      </c>
      <c r="C122" s="137"/>
      <c r="D122" s="443">
        <v>2000</v>
      </c>
      <c r="E122" s="442">
        <v>2409.21</v>
      </c>
      <c r="F122" s="442">
        <v>1000</v>
      </c>
      <c r="G122" s="442">
        <v>4000</v>
      </c>
      <c r="H122" s="442">
        <v>2300</v>
      </c>
      <c r="I122" s="442">
        <v>1300</v>
      </c>
      <c r="J122" s="442">
        <v>0</v>
      </c>
      <c r="K122" s="447">
        <v>1000</v>
      </c>
      <c r="L122" s="442">
        <v>0</v>
      </c>
      <c r="M122" s="123">
        <f t="shared" si="3"/>
        <v>14009.21</v>
      </c>
      <c r="O122" s="615"/>
    </row>
    <row r="123" spans="1:15">
      <c r="A123" s="230" t="s">
        <v>10</v>
      </c>
      <c r="B123" s="108" t="s">
        <v>221</v>
      </c>
      <c r="C123" s="139"/>
      <c r="D123" s="442">
        <v>0</v>
      </c>
      <c r="E123" s="442">
        <v>1230</v>
      </c>
      <c r="F123" s="442">
        <v>0</v>
      </c>
      <c r="G123" s="442">
        <v>0</v>
      </c>
      <c r="H123" s="442">
        <v>0</v>
      </c>
      <c r="I123" s="442">
        <v>0</v>
      </c>
      <c r="J123" s="442">
        <v>0</v>
      </c>
      <c r="K123" s="442">
        <v>0</v>
      </c>
      <c r="L123" s="442">
        <v>0</v>
      </c>
      <c r="M123" s="123">
        <f t="shared" si="3"/>
        <v>1230</v>
      </c>
      <c r="O123" s="615"/>
    </row>
    <row r="124" spans="1:15">
      <c r="A124" s="240" t="s">
        <v>11</v>
      </c>
      <c r="B124" s="106" t="s">
        <v>222</v>
      </c>
      <c r="C124" s="137"/>
      <c r="D124" s="443">
        <v>7413.04</v>
      </c>
      <c r="E124" s="442">
        <v>8174.54</v>
      </c>
      <c r="F124" s="442">
        <v>1303.98</v>
      </c>
      <c r="G124" s="442">
        <v>4500</v>
      </c>
      <c r="H124" s="442">
        <v>8000</v>
      </c>
      <c r="I124" s="442">
        <v>2200</v>
      </c>
      <c r="J124" s="442">
        <v>24140.06</v>
      </c>
      <c r="K124" s="442">
        <v>5000</v>
      </c>
      <c r="L124" s="442">
        <v>440.2</v>
      </c>
      <c r="M124" s="123">
        <f t="shared" si="3"/>
        <v>61171.82</v>
      </c>
      <c r="O124" s="615"/>
    </row>
    <row r="125" spans="1:15">
      <c r="A125" s="240" t="s">
        <v>12</v>
      </c>
      <c r="B125" s="106" t="s">
        <v>223</v>
      </c>
      <c r="C125" s="137"/>
      <c r="D125" s="442">
        <v>2000</v>
      </c>
      <c r="E125" s="442">
        <v>0</v>
      </c>
      <c r="F125" s="442">
        <v>0</v>
      </c>
      <c r="G125" s="442">
        <v>0</v>
      </c>
      <c r="H125" s="442">
        <v>297.66000000000003</v>
      </c>
      <c r="I125" s="442">
        <v>1500</v>
      </c>
      <c r="J125" s="442">
        <v>0</v>
      </c>
      <c r="K125" s="442">
        <v>0</v>
      </c>
      <c r="L125" s="442">
        <v>0</v>
      </c>
      <c r="M125" s="123">
        <f t="shared" si="3"/>
        <v>3797.66</v>
      </c>
      <c r="O125" s="615"/>
    </row>
    <row r="126" spans="1:15">
      <c r="A126" s="240" t="s">
        <v>14</v>
      </c>
      <c r="B126" s="106" t="s">
        <v>224</v>
      </c>
      <c r="C126" s="137"/>
      <c r="D126" s="442">
        <v>0</v>
      </c>
      <c r="E126" s="442">
        <v>0</v>
      </c>
      <c r="F126" s="442">
        <v>0</v>
      </c>
      <c r="G126" s="442">
        <v>0</v>
      </c>
      <c r="H126" s="442">
        <v>0</v>
      </c>
      <c r="I126" s="442">
        <v>0</v>
      </c>
      <c r="J126" s="442">
        <v>0</v>
      </c>
      <c r="K126" s="442">
        <v>0</v>
      </c>
      <c r="L126" s="442">
        <v>0</v>
      </c>
      <c r="M126" s="123">
        <f t="shared" si="3"/>
        <v>0</v>
      </c>
      <c r="O126" s="615"/>
    </row>
    <row r="127" spans="1:15">
      <c r="A127" s="240" t="s">
        <v>16</v>
      </c>
      <c r="B127" s="106" t="s">
        <v>225</v>
      </c>
      <c r="C127" s="137"/>
      <c r="D127" s="442">
        <v>0</v>
      </c>
      <c r="E127" s="442">
        <v>0</v>
      </c>
      <c r="F127" s="442">
        <v>0</v>
      </c>
      <c r="G127" s="442">
        <v>0</v>
      </c>
      <c r="H127" s="442">
        <v>0</v>
      </c>
      <c r="I127" s="442">
        <v>0</v>
      </c>
      <c r="J127" s="442">
        <v>0</v>
      </c>
      <c r="K127" s="442">
        <v>0</v>
      </c>
      <c r="L127" s="442">
        <v>0</v>
      </c>
      <c r="M127" s="123">
        <f t="shared" si="3"/>
        <v>0</v>
      </c>
      <c r="O127" s="615"/>
    </row>
    <row r="128" spans="1:15">
      <c r="A128" s="240" t="s">
        <v>18</v>
      </c>
      <c r="B128" s="106" t="s">
        <v>226</v>
      </c>
      <c r="C128" s="137"/>
      <c r="D128" s="442">
        <v>0</v>
      </c>
      <c r="E128" s="442">
        <v>0</v>
      </c>
      <c r="F128" s="442">
        <v>7691.6</v>
      </c>
      <c r="G128" s="442">
        <v>0</v>
      </c>
      <c r="H128" s="442">
        <v>1289.5999999999999</v>
      </c>
      <c r="I128" s="442">
        <v>0</v>
      </c>
      <c r="J128" s="442">
        <v>35100</v>
      </c>
      <c r="K128" s="442">
        <v>0</v>
      </c>
      <c r="L128" s="442">
        <v>0</v>
      </c>
      <c r="M128" s="123">
        <f t="shared" si="3"/>
        <v>44081.2</v>
      </c>
      <c r="O128" s="615"/>
    </row>
    <row r="129" spans="1:15">
      <c r="A129" s="240" t="s">
        <v>20</v>
      </c>
      <c r="B129" s="106" t="s">
        <v>227</v>
      </c>
      <c r="C129" s="137"/>
      <c r="D129" s="443">
        <v>500</v>
      </c>
      <c r="E129" s="442">
        <v>600</v>
      </c>
      <c r="F129" s="442">
        <v>0</v>
      </c>
      <c r="G129" s="442">
        <v>0</v>
      </c>
      <c r="H129" s="442">
        <v>650</v>
      </c>
      <c r="I129" s="442">
        <v>0</v>
      </c>
      <c r="J129" s="442">
        <v>0</v>
      </c>
      <c r="K129" s="442">
        <v>500</v>
      </c>
      <c r="L129" s="442">
        <v>500</v>
      </c>
      <c r="M129" s="123">
        <f t="shared" si="3"/>
        <v>2750</v>
      </c>
      <c r="O129" s="615"/>
    </row>
    <row r="130" spans="1:15">
      <c r="A130" s="240" t="s">
        <v>22</v>
      </c>
      <c r="B130" s="106" t="s">
        <v>228</v>
      </c>
      <c r="C130" s="137"/>
      <c r="D130" s="443">
        <v>2000</v>
      </c>
      <c r="E130" s="442">
        <v>681.39</v>
      </c>
      <c r="F130" s="442">
        <v>0</v>
      </c>
      <c r="G130" s="442">
        <v>600</v>
      </c>
      <c r="H130" s="442">
        <v>650.75</v>
      </c>
      <c r="I130" s="442">
        <v>0</v>
      </c>
      <c r="J130" s="442">
        <v>0</v>
      </c>
      <c r="K130" s="442">
        <v>0</v>
      </c>
      <c r="L130" s="442">
        <v>0</v>
      </c>
      <c r="M130" s="123">
        <f t="shared" si="3"/>
        <v>3932.14</v>
      </c>
      <c r="O130" s="615"/>
    </row>
    <row r="131" spans="1:15">
      <c r="A131" s="240" t="s">
        <v>24</v>
      </c>
      <c r="B131" s="106" t="s">
        <v>229</v>
      </c>
      <c r="C131" s="137"/>
      <c r="D131" s="442">
        <v>3700</v>
      </c>
      <c r="E131" s="442">
        <v>6500</v>
      </c>
      <c r="F131" s="442">
        <v>1469.79</v>
      </c>
      <c r="G131" s="442">
        <v>5000</v>
      </c>
      <c r="H131" s="442">
        <v>500</v>
      </c>
      <c r="I131" s="442">
        <v>4000</v>
      </c>
      <c r="J131" s="442">
        <v>0</v>
      </c>
      <c r="K131" s="442">
        <v>0</v>
      </c>
      <c r="L131" s="442">
        <v>0</v>
      </c>
      <c r="M131" s="123">
        <f t="shared" si="3"/>
        <v>21169.79</v>
      </c>
      <c r="O131" s="616"/>
    </row>
    <row r="132" spans="1:15">
      <c r="A132" s="240" t="s">
        <v>26</v>
      </c>
      <c r="B132" s="106" t="s">
        <v>230</v>
      </c>
      <c r="C132" s="137"/>
      <c r="D132" s="442">
        <v>28900</v>
      </c>
      <c r="E132" s="442">
        <v>10982</v>
      </c>
      <c r="F132" s="442">
        <v>1950</v>
      </c>
      <c r="G132" s="442">
        <v>4000</v>
      </c>
      <c r="H132" s="442">
        <v>5126.17</v>
      </c>
      <c r="I132" s="442">
        <v>0</v>
      </c>
      <c r="J132" s="442">
        <v>5000</v>
      </c>
      <c r="K132" s="442">
        <v>0</v>
      </c>
      <c r="L132" s="442">
        <v>0</v>
      </c>
      <c r="M132" s="123">
        <f t="shared" si="3"/>
        <v>55958.17</v>
      </c>
      <c r="O132" s="615"/>
    </row>
    <row r="133" spans="1:15">
      <c r="A133" s="240" t="s">
        <v>27</v>
      </c>
      <c r="B133" s="106" t="s">
        <v>231</v>
      </c>
      <c r="C133" s="137"/>
      <c r="D133" s="443">
        <v>800</v>
      </c>
      <c r="E133" s="442">
        <v>0</v>
      </c>
      <c r="F133" s="442">
        <v>0</v>
      </c>
      <c r="G133" s="442">
        <v>4000</v>
      </c>
      <c r="H133" s="442">
        <v>150</v>
      </c>
      <c r="I133" s="442">
        <v>0</v>
      </c>
      <c r="J133" s="442">
        <v>0</v>
      </c>
      <c r="K133" s="442">
        <v>0</v>
      </c>
      <c r="L133" s="442">
        <v>0</v>
      </c>
      <c r="M133" s="123">
        <f t="shared" si="3"/>
        <v>4950</v>
      </c>
      <c r="O133" s="615"/>
    </row>
    <row r="134" spans="1:15">
      <c r="A134" s="240" t="s">
        <v>29</v>
      </c>
      <c r="B134" s="106" t="s">
        <v>232</v>
      </c>
      <c r="C134" s="137"/>
      <c r="D134" s="443">
        <v>3000</v>
      </c>
      <c r="E134" s="442">
        <v>0</v>
      </c>
      <c r="F134" s="442">
        <v>0</v>
      </c>
      <c r="G134" s="442">
        <v>0</v>
      </c>
      <c r="H134" s="442">
        <v>0</v>
      </c>
      <c r="I134" s="442">
        <v>0</v>
      </c>
      <c r="J134" s="442">
        <v>0</v>
      </c>
      <c r="K134" s="442">
        <v>0</v>
      </c>
      <c r="L134" s="442">
        <v>0</v>
      </c>
      <c r="M134" s="123">
        <f t="shared" si="3"/>
        <v>3000</v>
      </c>
      <c r="O134" s="615"/>
    </row>
    <row r="135" spans="1:15">
      <c r="A135" s="240" t="s">
        <v>31</v>
      </c>
      <c r="B135" s="106" t="s">
        <v>233</v>
      </c>
      <c r="C135" s="137"/>
      <c r="D135" s="442">
        <v>0</v>
      </c>
      <c r="E135" s="442">
        <v>0</v>
      </c>
      <c r="F135" s="442">
        <v>0</v>
      </c>
      <c r="G135" s="442">
        <v>0</v>
      </c>
      <c r="H135" s="442">
        <v>0</v>
      </c>
      <c r="I135" s="442">
        <v>0</v>
      </c>
      <c r="J135" s="442">
        <v>0</v>
      </c>
      <c r="K135" s="442">
        <v>0</v>
      </c>
      <c r="L135" s="442">
        <v>0</v>
      </c>
      <c r="M135" s="123">
        <f t="shared" si="3"/>
        <v>0</v>
      </c>
      <c r="O135" s="615"/>
    </row>
    <row r="136" spans="1:15">
      <c r="A136" s="240" t="s">
        <v>33</v>
      </c>
      <c r="B136" s="106" t="s">
        <v>234</v>
      </c>
      <c r="C136" s="137"/>
      <c r="D136" s="442">
        <v>0</v>
      </c>
      <c r="E136" s="442">
        <v>0</v>
      </c>
      <c r="F136" s="442">
        <v>0</v>
      </c>
      <c r="G136" s="442">
        <v>0</v>
      </c>
      <c r="H136" s="442">
        <v>0</v>
      </c>
      <c r="I136" s="442">
        <v>0</v>
      </c>
      <c r="J136" s="442">
        <v>0</v>
      </c>
      <c r="K136" s="442">
        <v>0</v>
      </c>
      <c r="L136" s="442">
        <v>0</v>
      </c>
      <c r="M136" s="123">
        <f t="shared" si="3"/>
        <v>0</v>
      </c>
      <c r="O136" s="615"/>
    </row>
    <row r="137" spans="1:15">
      <c r="A137" s="240" t="s">
        <v>35</v>
      </c>
      <c r="B137" s="106" t="s">
        <v>235</v>
      </c>
      <c r="C137" s="137"/>
      <c r="D137" s="442">
        <v>1000</v>
      </c>
      <c r="E137" s="442">
        <v>1000</v>
      </c>
      <c r="F137" s="442">
        <v>0</v>
      </c>
      <c r="G137" s="442">
        <v>6500</v>
      </c>
      <c r="H137" s="442">
        <v>3500</v>
      </c>
      <c r="I137" s="442">
        <v>1000</v>
      </c>
      <c r="J137" s="442">
        <v>0</v>
      </c>
      <c r="K137" s="442">
        <v>409.5</v>
      </c>
      <c r="L137" s="442">
        <v>785.73</v>
      </c>
      <c r="M137" s="123">
        <f t="shared" si="3"/>
        <v>14195.23</v>
      </c>
      <c r="O137" s="615"/>
    </row>
    <row r="138" spans="1:15">
      <c r="A138" s="240" t="s">
        <v>37</v>
      </c>
      <c r="B138" s="106" t="s">
        <v>236</v>
      </c>
      <c r="C138" s="137"/>
      <c r="D138" s="442">
        <v>0</v>
      </c>
      <c r="E138" s="442">
        <v>0</v>
      </c>
      <c r="F138" s="442">
        <v>0</v>
      </c>
      <c r="G138" s="442">
        <v>0</v>
      </c>
      <c r="H138" s="442">
        <v>0</v>
      </c>
      <c r="I138" s="442">
        <v>0</v>
      </c>
      <c r="J138" s="442">
        <v>0</v>
      </c>
      <c r="K138" s="442">
        <v>0</v>
      </c>
      <c r="L138" s="442">
        <v>0</v>
      </c>
      <c r="M138" s="123">
        <f t="shared" si="3"/>
        <v>0</v>
      </c>
      <c r="O138" s="615"/>
    </row>
    <row r="139" spans="1:15">
      <c r="A139" s="240" t="s">
        <v>39</v>
      </c>
      <c r="B139" s="106" t="s">
        <v>237</v>
      </c>
      <c r="C139" s="137"/>
      <c r="D139" s="442">
        <v>0</v>
      </c>
      <c r="E139" s="442">
        <v>0</v>
      </c>
      <c r="F139" s="442">
        <v>0</v>
      </c>
      <c r="G139" s="442">
        <v>0</v>
      </c>
      <c r="H139" s="442">
        <v>0</v>
      </c>
      <c r="I139" s="442">
        <v>0</v>
      </c>
      <c r="J139" s="442">
        <v>0</v>
      </c>
      <c r="K139" s="442">
        <v>0</v>
      </c>
      <c r="L139" s="442">
        <v>0</v>
      </c>
      <c r="M139" s="123">
        <f t="shared" si="3"/>
        <v>0</v>
      </c>
      <c r="O139" s="615"/>
    </row>
    <row r="140" spans="1:15">
      <c r="A140" s="240" t="s">
        <v>41</v>
      </c>
      <c r="B140" s="106" t="s">
        <v>238</v>
      </c>
      <c r="C140" s="137"/>
      <c r="D140" s="442">
        <v>0</v>
      </c>
      <c r="E140" s="442">
        <v>0</v>
      </c>
      <c r="F140" s="442">
        <v>0</v>
      </c>
      <c r="G140" s="442">
        <v>0</v>
      </c>
      <c r="H140" s="442">
        <v>0</v>
      </c>
      <c r="I140" s="442">
        <v>0</v>
      </c>
      <c r="J140" s="442">
        <v>30000</v>
      </c>
      <c r="K140" s="442">
        <v>0</v>
      </c>
      <c r="L140" s="442">
        <v>0</v>
      </c>
      <c r="M140" s="123">
        <f t="shared" si="3"/>
        <v>30000</v>
      </c>
      <c r="O140" s="615"/>
    </row>
    <row r="141" spans="1:15">
      <c r="A141" s="240" t="s">
        <v>43</v>
      </c>
      <c r="B141" s="106" t="s">
        <v>239</v>
      </c>
      <c r="C141" s="137"/>
      <c r="D141" s="443">
        <v>75000</v>
      </c>
      <c r="E141" s="442">
        <v>3000</v>
      </c>
      <c r="F141" s="442">
        <v>6000</v>
      </c>
      <c r="G141" s="442">
        <v>27000</v>
      </c>
      <c r="H141" s="442">
        <v>14000</v>
      </c>
      <c r="I141" s="442">
        <v>500</v>
      </c>
      <c r="J141" s="442">
        <v>0</v>
      </c>
      <c r="K141" s="442">
        <v>0</v>
      </c>
      <c r="L141" s="442">
        <v>3000</v>
      </c>
      <c r="M141" s="123">
        <f t="shared" si="3"/>
        <v>128500</v>
      </c>
      <c r="O141" s="615"/>
    </row>
    <row r="142" spans="1:15">
      <c r="A142" s="240" t="s">
        <v>45</v>
      </c>
      <c r="B142" s="106" t="s">
        <v>240</v>
      </c>
      <c r="C142" s="137"/>
      <c r="D142" s="442">
        <v>0</v>
      </c>
      <c r="E142" s="442">
        <v>468</v>
      </c>
      <c r="F142" s="442">
        <v>0</v>
      </c>
      <c r="G142" s="442">
        <v>0</v>
      </c>
      <c r="H142" s="442">
        <v>0</v>
      </c>
      <c r="I142" s="442">
        <v>0</v>
      </c>
      <c r="J142" s="442">
        <v>0</v>
      </c>
      <c r="K142" s="442">
        <v>2500</v>
      </c>
      <c r="L142" s="442">
        <v>0</v>
      </c>
      <c r="M142" s="123">
        <f t="shared" si="3"/>
        <v>2968</v>
      </c>
      <c r="O142" s="615"/>
    </row>
    <row r="143" spans="1:15">
      <c r="A143" s="240" t="s">
        <v>47</v>
      </c>
      <c r="B143" s="106" t="s">
        <v>241</v>
      </c>
      <c r="C143" s="137"/>
      <c r="D143" s="443">
        <v>4448.05</v>
      </c>
      <c r="E143" s="442">
        <v>2500</v>
      </c>
      <c r="F143" s="442">
        <v>1000</v>
      </c>
      <c r="G143" s="442">
        <v>2625</v>
      </c>
      <c r="H143" s="442">
        <v>2684.29</v>
      </c>
      <c r="I143" s="442">
        <v>0</v>
      </c>
      <c r="J143" s="442">
        <v>0</v>
      </c>
      <c r="K143" s="447">
        <v>2961.74</v>
      </c>
      <c r="L143" s="442">
        <v>0</v>
      </c>
      <c r="M143" s="123">
        <f t="shared" si="3"/>
        <v>16219.08</v>
      </c>
      <c r="O143" s="615"/>
    </row>
    <row r="144" spans="1:15">
      <c r="A144" s="240" t="s">
        <v>49</v>
      </c>
      <c r="B144" s="106" t="s">
        <v>242</v>
      </c>
      <c r="C144" s="137"/>
      <c r="D144" s="442">
        <v>0</v>
      </c>
      <c r="E144" s="442">
        <v>0</v>
      </c>
      <c r="F144" s="442">
        <v>0</v>
      </c>
      <c r="G144" s="442">
        <v>0</v>
      </c>
      <c r="H144" s="442">
        <v>0</v>
      </c>
      <c r="I144" s="442">
        <v>0</v>
      </c>
      <c r="J144" s="442">
        <v>0</v>
      </c>
      <c r="K144" s="442">
        <v>0</v>
      </c>
      <c r="L144" s="442">
        <v>0</v>
      </c>
      <c r="M144" s="123">
        <f t="shared" si="3"/>
        <v>0</v>
      </c>
      <c r="O144" s="615"/>
    </row>
    <row r="145" spans="1:15">
      <c r="A145" s="240" t="s">
        <v>51</v>
      </c>
      <c r="B145" s="106" t="s">
        <v>243</v>
      </c>
      <c r="C145" s="137"/>
      <c r="D145" s="442">
        <v>0</v>
      </c>
      <c r="E145" s="442">
        <v>0</v>
      </c>
      <c r="F145" s="442">
        <v>0</v>
      </c>
      <c r="G145" s="442">
        <v>0</v>
      </c>
      <c r="H145" s="442">
        <v>0</v>
      </c>
      <c r="I145" s="442">
        <v>0</v>
      </c>
      <c r="J145" s="442">
        <v>0</v>
      </c>
      <c r="K145" s="442">
        <v>0</v>
      </c>
      <c r="L145" s="442">
        <v>0</v>
      </c>
      <c r="M145" s="123">
        <f t="shared" si="3"/>
        <v>0</v>
      </c>
      <c r="O145" s="615"/>
    </row>
    <row r="146" spans="1:15">
      <c r="A146" s="240" t="s">
        <v>53</v>
      </c>
      <c r="B146" s="106" t="s">
        <v>244</v>
      </c>
      <c r="C146" s="137"/>
      <c r="D146" s="442">
        <v>0</v>
      </c>
      <c r="E146" s="442">
        <v>0</v>
      </c>
      <c r="F146" s="442">
        <v>0</v>
      </c>
      <c r="G146" s="442">
        <v>1500</v>
      </c>
      <c r="H146" s="442">
        <v>0</v>
      </c>
      <c r="I146" s="442">
        <v>0</v>
      </c>
      <c r="J146" s="442">
        <v>10000</v>
      </c>
      <c r="K146" s="442">
        <v>0</v>
      </c>
      <c r="L146" s="442">
        <v>0</v>
      </c>
      <c r="M146" s="123">
        <f t="shared" si="3"/>
        <v>11500</v>
      </c>
      <c r="O146" s="615"/>
    </row>
    <row r="147" spans="1:15">
      <c r="A147" s="240" t="s">
        <v>55</v>
      </c>
      <c r="B147" s="106" t="s">
        <v>245</v>
      </c>
      <c r="C147" s="137"/>
      <c r="D147" s="442">
        <v>0</v>
      </c>
      <c r="E147" s="442">
        <v>0</v>
      </c>
      <c r="F147" s="442">
        <v>0</v>
      </c>
      <c r="G147" s="442">
        <v>0</v>
      </c>
      <c r="H147" s="442">
        <v>0</v>
      </c>
      <c r="I147" s="442">
        <v>0</v>
      </c>
      <c r="J147" s="442">
        <v>0</v>
      </c>
      <c r="K147" s="442">
        <v>0</v>
      </c>
      <c r="L147" s="442">
        <v>0</v>
      </c>
      <c r="M147" s="123">
        <f t="shared" si="3"/>
        <v>0</v>
      </c>
      <c r="O147" s="615"/>
    </row>
    <row r="148" spans="1:15">
      <c r="A148" s="240" t="s">
        <v>57</v>
      </c>
      <c r="B148" s="106" t="s">
        <v>246</v>
      </c>
      <c r="C148" s="137"/>
      <c r="D148" s="442">
        <v>0</v>
      </c>
      <c r="E148" s="442">
        <v>0</v>
      </c>
      <c r="F148" s="442">
        <v>0</v>
      </c>
      <c r="G148" s="442">
        <v>0</v>
      </c>
      <c r="H148" s="442">
        <v>500</v>
      </c>
      <c r="I148" s="447">
        <v>0</v>
      </c>
      <c r="J148" s="442">
        <v>500</v>
      </c>
      <c r="K148" s="442">
        <v>0</v>
      </c>
      <c r="L148" s="442">
        <v>0</v>
      </c>
      <c r="M148" s="123">
        <f t="shared" si="3"/>
        <v>1000</v>
      </c>
      <c r="O148" s="616"/>
    </row>
    <row r="149" spans="1:15">
      <c r="A149" s="245" t="s">
        <v>344</v>
      </c>
      <c r="B149" s="109" t="s">
        <v>300</v>
      </c>
      <c r="C149" s="137"/>
      <c r="D149" s="442">
        <v>0</v>
      </c>
      <c r="E149" s="442">
        <v>0</v>
      </c>
      <c r="F149" s="442">
        <v>0</v>
      </c>
      <c r="G149" s="442">
        <v>0</v>
      </c>
      <c r="H149" s="442">
        <v>0</v>
      </c>
      <c r="I149" s="442">
        <v>0</v>
      </c>
      <c r="J149" s="442">
        <v>0</v>
      </c>
      <c r="K149" s="442">
        <v>0</v>
      </c>
      <c r="L149" s="442">
        <v>0</v>
      </c>
      <c r="M149" s="123">
        <f t="shared" si="3"/>
        <v>0</v>
      </c>
      <c r="O149" s="615"/>
    </row>
    <row r="150" spans="1:15">
      <c r="A150" s="240" t="s">
        <v>59</v>
      </c>
      <c r="B150" s="106" t="s">
        <v>247</v>
      </c>
      <c r="C150" s="137"/>
      <c r="D150" s="442">
        <v>2000</v>
      </c>
      <c r="E150" s="442">
        <v>2500</v>
      </c>
      <c r="F150" s="442">
        <v>1509.95</v>
      </c>
      <c r="G150" s="442">
        <v>6000</v>
      </c>
      <c r="H150" s="442">
        <v>496</v>
      </c>
      <c r="I150" s="442">
        <v>800</v>
      </c>
      <c r="J150" s="442">
        <v>3500</v>
      </c>
      <c r="K150" s="442">
        <v>11342.85</v>
      </c>
      <c r="L150" s="442">
        <v>0</v>
      </c>
      <c r="M150" s="123">
        <f t="shared" ref="M150:M194" si="4">SUM(D150:L150)</f>
        <v>28148.800000000003</v>
      </c>
      <c r="O150" s="615"/>
    </row>
    <row r="151" spans="1:15">
      <c r="A151" s="242" t="s">
        <v>461</v>
      </c>
      <c r="B151" s="108" t="s">
        <v>248</v>
      </c>
      <c r="C151" s="138"/>
      <c r="D151" s="442">
        <v>0</v>
      </c>
      <c r="E151" s="442">
        <v>0</v>
      </c>
      <c r="F151" s="442">
        <v>0</v>
      </c>
      <c r="G151" s="442">
        <v>0</v>
      </c>
      <c r="H151" s="442">
        <v>0</v>
      </c>
      <c r="I151" s="442">
        <v>0</v>
      </c>
      <c r="J151" s="442">
        <v>0</v>
      </c>
      <c r="K151" s="442">
        <v>0</v>
      </c>
      <c r="L151" s="442">
        <v>0</v>
      </c>
      <c r="M151" s="123">
        <f t="shared" si="4"/>
        <v>0</v>
      </c>
      <c r="O151" s="615"/>
    </row>
    <row r="152" spans="1:15">
      <c r="A152" s="240" t="s">
        <v>462</v>
      </c>
      <c r="B152" s="106" t="s">
        <v>249</v>
      </c>
      <c r="C152" s="140"/>
      <c r="D152" s="442">
        <v>0</v>
      </c>
      <c r="E152" s="442">
        <v>0</v>
      </c>
      <c r="F152" s="442">
        <v>0</v>
      </c>
      <c r="G152" s="442">
        <v>0</v>
      </c>
      <c r="H152" s="442">
        <v>0</v>
      </c>
      <c r="I152" s="442">
        <v>0</v>
      </c>
      <c r="J152" s="442">
        <v>0</v>
      </c>
      <c r="K152" s="442">
        <v>0</v>
      </c>
      <c r="L152" s="442">
        <v>0</v>
      </c>
      <c r="M152" s="123">
        <f t="shared" si="4"/>
        <v>0</v>
      </c>
      <c r="O152" s="615"/>
    </row>
    <row r="153" spans="1:15">
      <c r="A153" s="240" t="s">
        <v>463</v>
      </c>
      <c r="B153" s="106" t="s">
        <v>250</v>
      </c>
      <c r="C153" s="140"/>
      <c r="D153" s="442">
        <v>0</v>
      </c>
      <c r="E153" s="442">
        <v>0</v>
      </c>
      <c r="F153" s="442">
        <v>0</v>
      </c>
      <c r="G153" s="442">
        <v>0</v>
      </c>
      <c r="H153" s="442">
        <v>0</v>
      </c>
      <c r="I153" s="442">
        <v>0</v>
      </c>
      <c r="J153" s="442">
        <v>0</v>
      </c>
      <c r="K153" s="442">
        <v>0</v>
      </c>
      <c r="L153" s="442">
        <v>0</v>
      </c>
      <c r="M153" s="123">
        <f t="shared" si="4"/>
        <v>0</v>
      </c>
      <c r="O153" s="615"/>
    </row>
    <row r="154" spans="1:15">
      <c r="A154" s="240" t="s">
        <v>464</v>
      </c>
      <c r="B154" s="106" t="s">
        <v>251</v>
      </c>
      <c r="C154" s="137"/>
      <c r="D154" s="442">
        <v>0</v>
      </c>
      <c r="E154" s="442">
        <v>0</v>
      </c>
      <c r="F154" s="442">
        <v>0</v>
      </c>
      <c r="G154" s="442">
        <v>0</v>
      </c>
      <c r="H154" s="442">
        <v>0</v>
      </c>
      <c r="I154" s="442">
        <v>0</v>
      </c>
      <c r="J154" s="442">
        <v>0</v>
      </c>
      <c r="K154" s="442">
        <v>0</v>
      </c>
      <c r="L154" s="442">
        <v>0</v>
      </c>
      <c r="M154" s="123">
        <f t="shared" si="4"/>
        <v>0</v>
      </c>
      <c r="O154" s="615"/>
    </row>
    <row r="155" spans="1:15">
      <c r="A155" s="230" t="s">
        <v>465</v>
      </c>
      <c r="B155" s="108" t="s">
        <v>252</v>
      </c>
      <c r="C155" s="139"/>
      <c r="D155" s="442">
        <v>0</v>
      </c>
      <c r="E155" s="442">
        <v>0</v>
      </c>
      <c r="F155" s="442">
        <v>0</v>
      </c>
      <c r="G155" s="442">
        <v>0</v>
      </c>
      <c r="H155" s="442">
        <v>0</v>
      </c>
      <c r="I155" s="442">
        <v>0</v>
      </c>
      <c r="J155" s="442">
        <v>0</v>
      </c>
      <c r="K155" s="442">
        <v>0</v>
      </c>
      <c r="L155" s="442">
        <v>0</v>
      </c>
      <c r="M155" s="123">
        <f t="shared" si="4"/>
        <v>0</v>
      </c>
      <c r="O155" s="615"/>
    </row>
    <row r="156" spans="1:15">
      <c r="A156" s="240" t="s">
        <v>466</v>
      </c>
      <c r="B156" s="106" t="s">
        <v>253</v>
      </c>
      <c r="C156" s="140"/>
      <c r="D156" s="442">
        <v>0</v>
      </c>
      <c r="E156" s="442">
        <v>0</v>
      </c>
      <c r="F156" s="442">
        <v>0</v>
      </c>
      <c r="G156" s="442">
        <v>0</v>
      </c>
      <c r="H156" s="442">
        <v>0</v>
      </c>
      <c r="I156" s="442">
        <v>0</v>
      </c>
      <c r="J156" s="442">
        <v>0</v>
      </c>
      <c r="K156" s="442">
        <v>0</v>
      </c>
      <c r="L156" s="442">
        <v>0</v>
      </c>
      <c r="M156" s="123">
        <f t="shared" si="4"/>
        <v>0</v>
      </c>
      <c r="O156" s="615"/>
    </row>
    <row r="157" spans="1:15">
      <c r="A157" s="245" t="s">
        <v>467</v>
      </c>
      <c r="B157" s="106" t="s">
        <v>254</v>
      </c>
      <c r="C157" s="140"/>
      <c r="D157" s="442">
        <v>0</v>
      </c>
      <c r="E157" s="442">
        <v>0</v>
      </c>
      <c r="F157" s="442">
        <v>0</v>
      </c>
      <c r="G157" s="442">
        <v>0</v>
      </c>
      <c r="H157" s="442">
        <v>0</v>
      </c>
      <c r="I157" s="442">
        <v>0</v>
      </c>
      <c r="J157" s="442">
        <v>0</v>
      </c>
      <c r="K157" s="442">
        <v>0</v>
      </c>
      <c r="L157" s="442">
        <v>0</v>
      </c>
      <c r="M157" s="123">
        <f t="shared" si="4"/>
        <v>0</v>
      </c>
      <c r="O157" s="615"/>
    </row>
    <row r="158" spans="1:15">
      <c r="A158" s="246" t="s">
        <v>350</v>
      </c>
      <c r="B158" s="110" t="s">
        <v>255</v>
      </c>
      <c r="C158" s="141"/>
      <c r="D158" s="444">
        <v>0</v>
      </c>
      <c r="E158" s="444">
        <v>0</v>
      </c>
      <c r="F158" s="444">
        <v>0</v>
      </c>
      <c r="G158" s="444">
        <v>0</v>
      </c>
      <c r="H158" s="444">
        <v>0</v>
      </c>
      <c r="I158" s="444">
        <v>0</v>
      </c>
      <c r="J158" s="452">
        <v>1470150</v>
      </c>
      <c r="K158" s="444">
        <v>0</v>
      </c>
      <c r="L158" s="444">
        <v>0</v>
      </c>
      <c r="M158" s="218">
        <f t="shared" si="4"/>
        <v>1470150</v>
      </c>
      <c r="O158" s="615"/>
    </row>
    <row r="159" spans="1:15">
      <c r="A159" s="294" t="s">
        <v>725</v>
      </c>
      <c r="B159" s="295" t="s">
        <v>726</v>
      </c>
      <c r="C159" s="297"/>
      <c r="D159" s="445">
        <v>0</v>
      </c>
      <c r="E159" s="445">
        <v>0</v>
      </c>
      <c r="F159" s="445">
        <v>0</v>
      </c>
      <c r="G159" s="445">
        <v>0</v>
      </c>
      <c r="H159" s="445">
        <v>0</v>
      </c>
      <c r="I159" s="445">
        <v>0</v>
      </c>
      <c r="J159" s="445">
        <v>3620000</v>
      </c>
      <c r="K159" s="445">
        <v>0</v>
      </c>
      <c r="L159" s="445">
        <v>0</v>
      </c>
      <c r="M159" s="296">
        <f t="shared" si="4"/>
        <v>3620000</v>
      </c>
      <c r="O159" s="615"/>
    </row>
    <row r="160" spans="1:15">
      <c r="A160" s="230" t="s">
        <v>468</v>
      </c>
      <c r="B160" s="108" t="s">
        <v>256</v>
      </c>
      <c r="C160" s="138"/>
      <c r="D160" s="443">
        <v>58000</v>
      </c>
      <c r="E160" s="442">
        <v>99725</v>
      </c>
      <c r="F160" s="442">
        <v>0</v>
      </c>
      <c r="G160" s="442">
        <v>39000</v>
      </c>
      <c r="H160" s="442">
        <v>0</v>
      </c>
      <c r="I160" s="442">
        <v>0</v>
      </c>
      <c r="J160" s="442">
        <v>0</v>
      </c>
      <c r="K160" s="442">
        <v>0</v>
      </c>
      <c r="L160" s="442">
        <v>0</v>
      </c>
      <c r="M160" s="123">
        <f t="shared" si="4"/>
        <v>196725</v>
      </c>
      <c r="O160" s="615"/>
    </row>
    <row r="161" spans="1:15">
      <c r="A161" s="230" t="s">
        <v>354</v>
      </c>
      <c r="B161" s="108" t="s">
        <v>356</v>
      </c>
      <c r="C161" s="138"/>
      <c r="D161" s="442">
        <v>0</v>
      </c>
      <c r="E161" s="442">
        <v>0</v>
      </c>
      <c r="F161" s="442">
        <v>0</v>
      </c>
      <c r="G161" s="442">
        <v>0</v>
      </c>
      <c r="H161" s="442">
        <v>0</v>
      </c>
      <c r="I161" s="442">
        <v>0</v>
      </c>
      <c r="J161" s="442">
        <v>0</v>
      </c>
      <c r="K161" s="442">
        <v>0</v>
      </c>
      <c r="L161" s="442">
        <v>0</v>
      </c>
      <c r="M161" s="123">
        <f t="shared" si="4"/>
        <v>0</v>
      </c>
      <c r="O161" s="615"/>
    </row>
    <row r="162" spans="1:15">
      <c r="A162" s="230" t="s">
        <v>469</v>
      </c>
      <c r="B162" s="108" t="s">
        <v>257</v>
      </c>
      <c r="C162" s="138"/>
      <c r="D162" s="442">
        <v>0</v>
      </c>
      <c r="E162" s="442">
        <v>0</v>
      </c>
      <c r="F162" s="442">
        <v>0</v>
      </c>
      <c r="G162" s="442">
        <v>0</v>
      </c>
      <c r="H162" s="442">
        <v>0</v>
      </c>
      <c r="I162" s="442">
        <v>0</v>
      </c>
      <c r="J162" s="442">
        <v>0</v>
      </c>
      <c r="K162" s="442">
        <v>0</v>
      </c>
      <c r="L162" s="442">
        <v>0</v>
      </c>
      <c r="M162" s="123">
        <f t="shared" si="4"/>
        <v>0</v>
      </c>
      <c r="O162" s="615"/>
    </row>
    <row r="163" spans="1:15">
      <c r="A163" s="240" t="s">
        <v>470</v>
      </c>
      <c r="B163" s="106" t="s">
        <v>258</v>
      </c>
      <c r="C163" s="140"/>
      <c r="D163" s="442">
        <v>0</v>
      </c>
      <c r="E163" s="442">
        <v>0</v>
      </c>
      <c r="F163" s="442">
        <v>0</v>
      </c>
      <c r="G163" s="442">
        <v>0</v>
      </c>
      <c r="H163" s="442">
        <v>0</v>
      </c>
      <c r="I163" s="442">
        <v>0</v>
      </c>
      <c r="J163" s="442">
        <v>0</v>
      </c>
      <c r="K163" s="442">
        <v>0</v>
      </c>
      <c r="L163" s="442">
        <v>0</v>
      </c>
      <c r="M163" s="123">
        <f t="shared" si="4"/>
        <v>0</v>
      </c>
      <c r="O163" s="615"/>
    </row>
    <row r="164" spans="1:15">
      <c r="A164" s="245" t="s">
        <v>471</v>
      </c>
      <c r="B164" s="106" t="s">
        <v>259</v>
      </c>
      <c r="C164" s="140"/>
      <c r="D164" s="442">
        <v>0</v>
      </c>
      <c r="E164" s="442">
        <v>0</v>
      </c>
      <c r="F164" s="442">
        <v>0</v>
      </c>
      <c r="G164" s="442">
        <v>0</v>
      </c>
      <c r="H164" s="442">
        <v>0</v>
      </c>
      <c r="I164" s="442">
        <v>0</v>
      </c>
      <c r="J164" s="442">
        <v>0</v>
      </c>
      <c r="K164" s="442">
        <v>0</v>
      </c>
      <c r="L164" s="442">
        <v>0</v>
      </c>
      <c r="M164" s="123">
        <f t="shared" si="4"/>
        <v>0</v>
      </c>
      <c r="O164" s="615"/>
    </row>
    <row r="165" spans="1:15">
      <c r="A165" s="230" t="s">
        <v>472</v>
      </c>
      <c r="B165" s="108" t="s">
        <v>260</v>
      </c>
      <c r="C165" s="139"/>
      <c r="D165" s="442">
        <v>0</v>
      </c>
      <c r="E165" s="442">
        <v>0</v>
      </c>
      <c r="F165" s="442">
        <v>0</v>
      </c>
      <c r="G165" s="442">
        <v>0</v>
      </c>
      <c r="H165" s="442">
        <v>0</v>
      </c>
      <c r="I165" s="442">
        <v>0</v>
      </c>
      <c r="J165" s="442">
        <v>0</v>
      </c>
      <c r="K165" s="442">
        <v>0</v>
      </c>
      <c r="L165" s="442">
        <v>0</v>
      </c>
      <c r="M165" s="123">
        <f t="shared" si="4"/>
        <v>0</v>
      </c>
      <c r="O165" s="616"/>
    </row>
    <row r="166" spans="1:15">
      <c r="A166" s="230" t="s">
        <v>473</v>
      </c>
      <c r="B166" s="108" t="s">
        <v>261</v>
      </c>
      <c r="C166" s="139"/>
      <c r="D166" s="443">
        <v>21715.89</v>
      </c>
      <c r="E166" s="442">
        <v>0</v>
      </c>
      <c r="F166" s="442">
        <v>4000</v>
      </c>
      <c r="G166" s="442">
        <v>0</v>
      </c>
      <c r="H166" s="442">
        <v>0</v>
      </c>
      <c r="I166" s="442">
        <v>10000</v>
      </c>
      <c r="J166" s="442">
        <v>0</v>
      </c>
      <c r="K166" s="442">
        <v>0</v>
      </c>
      <c r="L166" s="442">
        <v>0</v>
      </c>
      <c r="M166" s="123">
        <f t="shared" si="4"/>
        <v>35715.89</v>
      </c>
      <c r="O166" s="615"/>
    </row>
    <row r="167" spans="1:15" ht="25.5">
      <c r="A167" s="338" t="s">
        <v>474</v>
      </c>
      <c r="B167" s="339" t="s">
        <v>740</v>
      </c>
      <c r="C167" s="347"/>
      <c r="D167" s="446">
        <v>0</v>
      </c>
      <c r="E167" s="446">
        <v>0</v>
      </c>
      <c r="F167" s="446">
        <v>0</v>
      </c>
      <c r="G167" s="446">
        <v>0</v>
      </c>
      <c r="H167" s="446">
        <v>0</v>
      </c>
      <c r="I167" s="446">
        <v>0</v>
      </c>
      <c r="J167" s="446">
        <v>0</v>
      </c>
      <c r="K167" s="446">
        <v>0</v>
      </c>
      <c r="L167" s="446">
        <v>0</v>
      </c>
      <c r="M167" s="274">
        <f t="shared" si="4"/>
        <v>0</v>
      </c>
      <c r="O167" s="615"/>
    </row>
    <row r="168" spans="1:15" ht="17.25">
      <c r="A168" s="338" t="s">
        <v>475</v>
      </c>
      <c r="B168" s="339" t="s">
        <v>741</v>
      </c>
      <c r="C168" s="347"/>
      <c r="D168" s="446">
        <v>0</v>
      </c>
      <c r="E168" s="446">
        <v>0</v>
      </c>
      <c r="F168" s="446">
        <v>0</v>
      </c>
      <c r="G168" s="446">
        <v>0</v>
      </c>
      <c r="H168" s="446">
        <v>0</v>
      </c>
      <c r="I168" s="446">
        <v>0</v>
      </c>
      <c r="J168" s="446">
        <v>0</v>
      </c>
      <c r="K168" s="446">
        <v>0</v>
      </c>
      <c r="L168" s="446">
        <v>0</v>
      </c>
      <c r="M168" s="274">
        <f t="shared" si="4"/>
        <v>0</v>
      </c>
      <c r="O168" s="615"/>
    </row>
    <row r="169" spans="1:15" ht="25.5">
      <c r="A169" s="338" t="s">
        <v>742</v>
      </c>
      <c r="B169" s="339" t="s">
        <v>743</v>
      </c>
      <c r="C169" s="347"/>
      <c r="D169" s="446">
        <v>0</v>
      </c>
      <c r="E169" s="446">
        <v>0</v>
      </c>
      <c r="F169" s="446">
        <v>0</v>
      </c>
      <c r="G169" s="446">
        <v>0</v>
      </c>
      <c r="H169" s="446">
        <v>0</v>
      </c>
      <c r="I169" s="446">
        <v>0</v>
      </c>
      <c r="J169" s="446">
        <v>0</v>
      </c>
      <c r="K169" s="446">
        <v>0</v>
      </c>
      <c r="L169" s="446">
        <v>0</v>
      </c>
      <c r="M169" s="274">
        <f t="shared" si="4"/>
        <v>0</v>
      </c>
      <c r="O169" s="615"/>
    </row>
    <row r="170" spans="1:15" ht="25.5">
      <c r="A170" s="338" t="s">
        <v>744</v>
      </c>
      <c r="B170" s="339" t="s">
        <v>745</v>
      </c>
      <c r="C170" s="347"/>
      <c r="D170" s="446">
        <v>0</v>
      </c>
      <c r="E170" s="446">
        <v>0</v>
      </c>
      <c r="F170" s="446">
        <v>0</v>
      </c>
      <c r="G170" s="446">
        <v>0</v>
      </c>
      <c r="H170" s="446">
        <v>0</v>
      </c>
      <c r="I170" s="446">
        <v>0</v>
      </c>
      <c r="J170" s="446">
        <v>0</v>
      </c>
      <c r="K170" s="446">
        <v>0</v>
      </c>
      <c r="L170" s="446">
        <v>0</v>
      </c>
      <c r="M170" s="274">
        <f t="shared" si="4"/>
        <v>0</v>
      </c>
      <c r="O170" s="615"/>
    </row>
    <row r="171" spans="1:15" ht="25.5">
      <c r="A171" s="340" t="s">
        <v>476</v>
      </c>
      <c r="B171" s="346" t="s">
        <v>746</v>
      </c>
      <c r="C171" s="347"/>
      <c r="D171" s="446">
        <v>0</v>
      </c>
      <c r="E171" s="446">
        <v>0</v>
      </c>
      <c r="F171" s="446">
        <v>0</v>
      </c>
      <c r="G171" s="446">
        <v>0</v>
      </c>
      <c r="H171" s="446">
        <v>0</v>
      </c>
      <c r="I171" s="446">
        <v>0</v>
      </c>
      <c r="J171" s="446">
        <v>0</v>
      </c>
      <c r="K171" s="446">
        <v>0</v>
      </c>
      <c r="L171" s="446">
        <v>0</v>
      </c>
      <c r="M171" s="274">
        <f t="shared" si="4"/>
        <v>0</v>
      </c>
      <c r="O171" s="615"/>
    </row>
    <row r="172" spans="1:15" ht="25.5">
      <c r="A172" s="338" t="s">
        <v>477</v>
      </c>
      <c r="B172" s="339" t="s">
        <v>747</v>
      </c>
      <c r="C172" s="347"/>
      <c r="D172" s="446">
        <v>0</v>
      </c>
      <c r="E172" s="446">
        <v>0</v>
      </c>
      <c r="F172" s="446">
        <v>0</v>
      </c>
      <c r="G172" s="446">
        <v>0</v>
      </c>
      <c r="H172" s="446">
        <v>0</v>
      </c>
      <c r="I172" s="446">
        <v>0</v>
      </c>
      <c r="J172" s="446">
        <v>0</v>
      </c>
      <c r="K172" s="446">
        <v>0</v>
      </c>
      <c r="L172" s="446">
        <v>0</v>
      </c>
      <c r="M172" s="274">
        <f t="shared" si="4"/>
        <v>0</v>
      </c>
      <c r="O172" s="615"/>
    </row>
    <row r="173" spans="1:15" ht="17.25">
      <c r="A173" s="340" t="s">
        <v>478</v>
      </c>
      <c r="B173" s="346" t="s">
        <v>748</v>
      </c>
      <c r="C173" s="347"/>
      <c r="D173" s="446">
        <v>0</v>
      </c>
      <c r="E173" s="446">
        <v>0</v>
      </c>
      <c r="F173" s="446">
        <v>0</v>
      </c>
      <c r="G173" s="446">
        <v>0</v>
      </c>
      <c r="H173" s="446">
        <v>0</v>
      </c>
      <c r="I173" s="446">
        <v>0</v>
      </c>
      <c r="J173" s="446">
        <v>0</v>
      </c>
      <c r="K173" s="446">
        <v>0</v>
      </c>
      <c r="L173" s="446">
        <v>0</v>
      </c>
      <c r="M173" s="274">
        <f t="shared" si="4"/>
        <v>0</v>
      </c>
      <c r="O173" s="615"/>
    </row>
    <row r="174" spans="1:15" ht="25.5">
      <c r="A174" s="338" t="s">
        <v>749</v>
      </c>
      <c r="B174" s="339" t="s">
        <v>750</v>
      </c>
      <c r="C174" s="347"/>
      <c r="D174" s="446">
        <v>0</v>
      </c>
      <c r="E174" s="446">
        <v>0</v>
      </c>
      <c r="F174" s="446">
        <v>0</v>
      </c>
      <c r="G174" s="446">
        <v>0</v>
      </c>
      <c r="H174" s="446">
        <v>0</v>
      </c>
      <c r="I174" s="446">
        <v>0</v>
      </c>
      <c r="J174" s="446">
        <v>0</v>
      </c>
      <c r="K174" s="446">
        <v>0</v>
      </c>
      <c r="L174" s="446">
        <v>0</v>
      </c>
      <c r="M174" s="274">
        <f t="shared" si="4"/>
        <v>0</v>
      </c>
      <c r="O174" s="615"/>
    </row>
    <row r="175" spans="1:15">
      <c r="A175" s="242" t="s">
        <v>479</v>
      </c>
      <c r="B175" s="108" t="s">
        <v>262</v>
      </c>
      <c r="C175" s="139"/>
      <c r="D175" s="442">
        <v>0</v>
      </c>
      <c r="E175" s="442">
        <v>0</v>
      </c>
      <c r="F175" s="442">
        <v>0</v>
      </c>
      <c r="G175" s="442">
        <v>0</v>
      </c>
      <c r="H175" s="442">
        <v>0</v>
      </c>
      <c r="I175" s="442">
        <v>0</v>
      </c>
      <c r="J175" s="442">
        <v>0</v>
      </c>
      <c r="K175" s="442">
        <v>0</v>
      </c>
      <c r="L175" s="442">
        <v>0</v>
      </c>
      <c r="M175" s="123">
        <f t="shared" si="4"/>
        <v>0</v>
      </c>
      <c r="O175" s="615"/>
    </row>
    <row r="176" spans="1:15">
      <c r="A176" s="240" t="s">
        <v>480</v>
      </c>
      <c r="B176" s="106" t="s">
        <v>263</v>
      </c>
      <c r="C176" s="137"/>
      <c r="D176" s="442">
        <v>0</v>
      </c>
      <c r="E176" s="442">
        <v>0</v>
      </c>
      <c r="F176" s="442">
        <v>0</v>
      </c>
      <c r="G176" s="442">
        <v>0</v>
      </c>
      <c r="H176" s="442">
        <v>0</v>
      </c>
      <c r="I176" s="442">
        <v>0</v>
      </c>
      <c r="J176" s="442">
        <v>0</v>
      </c>
      <c r="K176" s="442">
        <v>0</v>
      </c>
      <c r="L176" s="442">
        <v>0</v>
      </c>
      <c r="M176" s="123">
        <f t="shared" si="4"/>
        <v>0</v>
      </c>
      <c r="O176" s="615"/>
    </row>
    <row r="177" spans="1:17">
      <c r="A177" s="240" t="s">
        <v>481</v>
      </c>
      <c r="B177" s="106" t="s">
        <v>264</v>
      </c>
      <c r="C177" s="137"/>
      <c r="D177" s="442">
        <v>0</v>
      </c>
      <c r="E177" s="442">
        <v>0</v>
      </c>
      <c r="F177" s="442">
        <v>0</v>
      </c>
      <c r="G177" s="442">
        <v>0</v>
      </c>
      <c r="H177" s="442">
        <v>0</v>
      </c>
      <c r="I177" s="442">
        <v>0</v>
      </c>
      <c r="J177" s="442">
        <v>0</v>
      </c>
      <c r="K177" s="442">
        <v>0</v>
      </c>
      <c r="L177" s="442">
        <v>0</v>
      </c>
      <c r="M177" s="123">
        <f t="shared" si="4"/>
        <v>0</v>
      </c>
      <c r="O177" s="615"/>
    </row>
    <row r="178" spans="1:17">
      <c r="A178" s="240" t="s">
        <v>61</v>
      </c>
      <c r="B178" s="106" t="s">
        <v>265</v>
      </c>
      <c r="C178" s="137"/>
      <c r="D178" s="442">
        <v>420</v>
      </c>
      <c r="E178" s="442">
        <v>17900</v>
      </c>
      <c r="F178" s="442">
        <v>600</v>
      </c>
      <c r="G178" s="442">
        <v>3000</v>
      </c>
      <c r="H178" s="442">
        <v>0</v>
      </c>
      <c r="I178" s="442">
        <v>7000</v>
      </c>
      <c r="J178" s="442">
        <v>26300</v>
      </c>
      <c r="K178" s="442">
        <v>0</v>
      </c>
      <c r="L178" s="442">
        <v>0</v>
      </c>
      <c r="M178" s="123">
        <f t="shared" si="4"/>
        <v>55220</v>
      </c>
      <c r="O178" s="615"/>
      <c r="Q178" s="610"/>
    </row>
    <row r="179" spans="1:17">
      <c r="A179" s="240" t="s">
        <v>63</v>
      </c>
      <c r="B179" s="106" t="s">
        <v>266</v>
      </c>
      <c r="C179" s="137"/>
      <c r="D179" s="442">
        <v>0</v>
      </c>
      <c r="E179" s="442">
        <v>0</v>
      </c>
      <c r="F179" s="442">
        <v>1200</v>
      </c>
      <c r="G179" s="442">
        <v>5000</v>
      </c>
      <c r="H179" s="442">
        <v>0</v>
      </c>
      <c r="I179" s="442">
        <v>3000</v>
      </c>
      <c r="J179" s="442">
        <v>25000</v>
      </c>
      <c r="K179" s="442">
        <v>1483.2</v>
      </c>
      <c r="L179" s="442">
        <v>3742.32</v>
      </c>
      <c r="M179" s="123">
        <f t="shared" si="4"/>
        <v>39425.519999999997</v>
      </c>
      <c r="O179" s="615"/>
    </row>
    <row r="180" spans="1:17">
      <c r="A180" s="240" t="s">
        <v>65</v>
      </c>
      <c r="B180" s="106" t="s">
        <v>267</v>
      </c>
      <c r="C180" s="137"/>
      <c r="D180" s="442">
        <v>0</v>
      </c>
      <c r="E180" s="442">
        <v>0</v>
      </c>
      <c r="F180" s="442">
        <v>0</v>
      </c>
      <c r="G180" s="442">
        <v>0</v>
      </c>
      <c r="H180" s="442">
        <v>0</v>
      </c>
      <c r="I180" s="442">
        <v>0</v>
      </c>
      <c r="J180" s="442">
        <v>0</v>
      </c>
      <c r="K180" s="442">
        <v>0</v>
      </c>
      <c r="L180" s="442">
        <v>0</v>
      </c>
      <c r="M180" s="123">
        <f t="shared" si="4"/>
        <v>0</v>
      </c>
      <c r="O180" s="615"/>
    </row>
    <row r="181" spans="1:17">
      <c r="A181" s="240" t="s">
        <v>67</v>
      </c>
      <c r="B181" s="106" t="s">
        <v>268</v>
      </c>
      <c r="C181" s="137"/>
      <c r="D181" s="442">
        <v>0</v>
      </c>
      <c r="E181" s="442">
        <v>0</v>
      </c>
      <c r="F181" s="442">
        <v>150</v>
      </c>
      <c r="G181" s="442">
        <v>0</v>
      </c>
      <c r="H181" s="442">
        <v>3430</v>
      </c>
      <c r="I181" s="442">
        <v>0</v>
      </c>
      <c r="J181" s="442">
        <v>726838.73</v>
      </c>
      <c r="K181" s="442">
        <v>0</v>
      </c>
      <c r="L181" s="442">
        <v>0</v>
      </c>
      <c r="M181" s="123">
        <f t="shared" si="4"/>
        <v>730418.73</v>
      </c>
      <c r="O181" s="615"/>
      <c r="Q181" s="610"/>
    </row>
    <row r="182" spans="1:17">
      <c r="A182" s="240" t="s">
        <v>69</v>
      </c>
      <c r="B182" s="106" t="s">
        <v>269</v>
      </c>
      <c r="C182" s="140"/>
      <c r="D182" s="442">
        <v>0</v>
      </c>
      <c r="E182" s="442">
        <v>0</v>
      </c>
      <c r="F182" s="442">
        <v>0</v>
      </c>
      <c r="G182" s="442">
        <v>0</v>
      </c>
      <c r="H182" s="442">
        <v>0</v>
      </c>
      <c r="I182" s="442">
        <v>0</v>
      </c>
      <c r="J182" s="442">
        <v>1500</v>
      </c>
      <c r="K182" s="442">
        <v>0</v>
      </c>
      <c r="L182" s="442">
        <v>0</v>
      </c>
      <c r="M182" s="123">
        <f t="shared" si="4"/>
        <v>1500</v>
      </c>
      <c r="O182" s="615"/>
    </row>
    <row r="183" spans="1:17">
      <c r="A183" s="240" t="s">
        <v>71</v>
      </c>
      <c r="B183" s="106" t="s">
        <v>270</v>
      </c>
      <c r="C183" s="137"/>
      <c r="D183" s="442">
        <v>0</v>
      </c>
      <c r="E183" s="442">
        <v>0</v>
      </c>
      <c r="F183" s="442">
        <v>0</v>
      </c>
      <c r="G183" s="442">
        <v>0</v>
      </c>
      <c r="H183" s="442">
        <v>0</v>
      </c>
      <c r="I183" s="442">
        <v>0</v>
      </c>
      <c r="J183" s="442">
        <v>0</v>
      </c>
      <c r="K183" s="442">
        <v>0</v>
      </c>
      <c r="L183" s="442">
        <v>0</v>
      </c>
      <c r="M183" s="123">
        <f t="shared" si="4"/>
        <v>0</v>
      </c>
      <c r="O183" s="615"/>
    </row>
    <row r="184" spans="1:17">
      <c r="A184" s="240" t="s">
        <v>73</v>
      </c>
      <c r="B184" s="106" t="s">
        <v>271</v>
      </c>
      <c r="C184" s="137"/>
      <c r="D184" s="442">
        <v>0</v>
      </c>
      <c r="E184" s="442">
        <v>0</v>
      </c>
      <c r="F184" s="442">
        <v>0</v>
      </c>
      <c r="G184" s="442">
        <v>0</v>
      </c>
      <c r="H184" s="442">
        <v>0</v>
      </c>
      <c r="I184" s="442">
        <v>0</v>
      </c>
      <c r="J184" s="442">
        <v>0</v>
      </c>
      <c r="K184" s="442">
        <v>0</v>
      </c>
      <c r="L184" s="442">
        <v>0</v>
      </c>
      <c r="M184" s="123">
        <f t="shared" si="4"/>
        <v>0</v>
      </c>
      <c r="O184" s="615"/>
    </row>
    <row r="185" spans="1:17">
      <c r="A185" s="240" t="s">
        <v>75</v>
      </c>
      <c r="B185" s="106" t="s">
        <v>272</v>
      </c>
      <c r="C185" s="137"/>
      <c r="D185" s="442">
        <v>2000</v>
      </c>
      <c r="E185" s="442">
        <v>0</v>
      </c>
      <c r="F185" s="442">
        <v>190</v>
      </c>
      <c r="G185" s="442">
        <v>0</v>
      </c>
      <c r="H185" s="442">
        <v>0</v>
      </c>
      <c r="I185" s="442">
        <v>0</v>
      </c>
      <c r="J185" s="442">
        <v>0</v>
      </c>
      <c r="K185" s="442">
        <v>6416.32</v>
      </c>
      <c r="L185" s="442">
        <v>0</v>
      </c>
      <c r="M185" s="123">
        <f t="shared" si="4"/>
        <v>8606.32</v>
      </c>
      <c r="O185" s="615"/>
    </row>
    <row r="186" spans="1:17">
      <c r="A186" s="240" t="s">
        <v>77</v>
      </c>
      <c r="B186" s="106" t="s">
        <v>273</v>
      </c>
      <c r="C186" s="137"/>
      <c r="D186" s="442">
        <v>0</v>
      </c>
      <c r="E186" s="442">
        <v>0</v>
      </c>
      <c r="F186" s="442">
        <v>0</v>
      </c>
      <c r="G186" s="442">
        <v>0</v>
      </c>
      <c r="H186" s="442">
        <v>0</v>
      </c>
      <c r="I186" s="442">
        <v>0</v>
      </c>
      <c r="J186" s="442">
        <v>0</v>
      </c>
      <c r="K186" s="442">
        <v>0</v>
      </c>
      <c r="L186" s="442">
        <v>0</v>
      </c>
      <c r="M186" s="123">
        <f t="shared" si="4"/>
        <v>0</v>
      </c>
      <c r="O186" s="616"/>
    </row>
    <row r="187" spans="1:17">
      <c r="A187" s="269" t="s">
        <v>676</v>
      </c>
      <c r="B187" s="270" t="s">
        <v>677</v>
      </c>
      <c r="C187" s="271"/>
      <c r="D187" s="442">
        <v>0</v>
      </c>
      <c r="E187" s="442">
        <v>0</v>
      </c>
      <c r="F187" s="442">
        <v>0</v>
      </c>
      <c r="G187" s="442">
        <v>0</v>
      </c>
      <c r="H187" s="442">
        <v>0</v>
      </c>
      <c r="I187" s="442">
        <v>0</v>
      </c>
      <c r="J187" s="442">
        <v>0</v>
      </c>
      <c r="K187" s="442">
        <v>0</v>
      </c>
      <c r="L187" s="442">
        <v>0</v>
      </c>
      <c r="M187" s="123">
        <f t="shared" si="4"/>
        <v>0</v>
      </c>
      <c r="O187" s="615"/>
    </row>
    <row r="188" spans="1:17">
      <c r="A188" s="245" t="s">
        <v>79</v>
      </c>
      <c r="B188" s="106" t="s">
        <v>274</v>
      </c>
      <c r="C188" s="137"/>
      <c r="D188" s="442">
        <v>0</v>
      </c>
      <c r="E188" s="442">
        <v>0</v>
      </c>
      <c r="F188" s="442">
        <v>0</v>
      </c>
      <c r="G188" s="442">
        <v>0</v>
      </c>
      <c r="H188" s="442">
        <v>0</v>
      </c>
      <c r="I188" s="442">
        <v>0</v>
      </c>
      <c r="J188" s="442">
        <v>0</v>
      </c>
      <c r="K188" s="442">
        <v>0</v>
      </c>
      <c r="L188" s="442">
        <v>0</v>
      </c>
      <c r="M188" s="123">
        <f t="shared" si="4"/>
        <v>0</v>
      </c>
      <c r="O188" s="615"/>
    </row>
    <row r="189" spans="1:17">
      <c r="A189" s="240" t="s">
        <v>275</v>
      </c>
      <c r="B189" s="106" t="s">
        <v>276</v>
      </c>
      <c r="C189" s="137"/>
      <c r="D189" s="442">
        <v>0</v>
      </c>
      <c r="E189" s="442">
        <v>0</v>
      </c>
      <c r="F189" s="442">
        <v>0</v>
      </c>
      <c r="G189" s="442">
        <v>0</v>
      </c>
      <c r="H189" s="442">
        <v>0</v>
      </c>
      <c r="I189" s="442">
        <v>0</v>
      </c>
      <c r="J189" s="442">
        <v>0</v>
      </c>
      <c r="K189" s="442">
        <v>0</v>
      </c>
      <c r="L189" s="442">
        <v>0</v>
      </c>
      <c r="M189" s="123">
        <f t="shared" si="4"/>
        <v>0</v>
      </c>
      <c r="O189" s="615"/>
    </row>
    <row r="190" spans="1:17">
      <c r="A190" s="240" t="s">
        <v>82</v>
      </c>
      <c r="B190" s="106" t="s">
        <v>277</v>
      </c>
      <c r="C190" s="137"/>
      <c r="D190" s="442">
        <v>0</v>
      </c>
      <c r="E190" s="442">
        <v>0</v>
      </c>
      <c r="F190" s="442">
        <v>0</v>
      </c>
      <c r="G190" s="442">
        <v>0</v>
      </c>
      <c r="H190" s="442">
        <v>0</v>
      </c>
      <c r="I190" s="442">
        <v>0</v>
      </c>
      <c r="J190" s="442">
        <v>0</v>
      </c>
      <c r="K190" s="442">
        <v>0</v>
      </c>
      <c r="L190" s="442">
        <v>0</v>
      </c>
      <c r="M190" s="123">
        <f t="shared" si="4"/>
        <v>0</v>
      </c>
      <c r="O190" s="615"/>
    </row>
    <row r="191" spans="1:17">
      <c r="A191" s="245" t="s">
        <v>84</v>
      </c>
      <c r="B191" s="106" t="s">
        <v>278</v>
      </c>
      <c r="C191" s="137"/>
      <c r="D191" s="442">
        <v>0</v>
      </c>
      <c r="E191" s="442">
        <v>0</v>
      </c>
      <c r="F191" s="442">
        <v>0</v>
      </c>
      <c r="G191" s="442">
        <v>0</v>
      </c>
      <c r="H191" s="442">
        <v>0</v>
      </c>
      <c r="I191" s="442">
        <v>0</v>
      </c>
      <c r="J191" s="442">
        <v>0</v>
      </c>
      <c r="K191" s="442">
        <v>0</v>
      </c>
      <c r="L191" s="442">
        <v>0</v>
      </c>
      <c r="M191" s="123">
        <f t="shared" si="4"/>
        <v>0</v>
      </c>
      <c r="O191" s="615"/>
    </row>
    <row r="192" spans="1:17">
      <c r="A192" s="245" t="s">
        <v>86</v>
      </c>
      <c r="B192" s="106" t="s">
        <v>279</v>
      </c>
      <c r="C192" s="137"/>
      <c r="D192" s="442">
        <v>0</v>
      </c>
      <c r="E192" s="442">
        <v>0</v>
      </c>
      <c r="F192" s="442">
        <v>0</v>
      </c>
      <c r="G192" s="442">
        <v>0</v>
      </c>
      <c r="H192" s="442">
        <v>0</v>
      </c>
      <c r="I192" s="442">
        <v>0</v>
      </c>
      <c r="J192" s="442">
        <v>0</v>
      </c>
      <c r="K192" s="442">
        <v>0</v>
      </c>
      <c r="L192" s="442">
        <v>0</v>
      </c>
      <c r="M192" s="123">
        <f t="shared" si="4"/>
        <v>0</v>
      </c>
      <c r="O192" s="615"/>
    </row>
    <row r="193" spans="1:15">
      <c r="A193" s="451" t="s">
        <v>914</v>
      </c>
      <c r="B193" s="449" t="s">
        <v>916</v>
      </c>
      <c r="C193" s="450"/>
      <c r="D193" s="442">
        <v>0</v>
      </c>
      <c r="E193" s="442">
        <v>0</v>
      </c>
      <c r="F193" s="442">
        <v>0</v>
      </c>
      <c r="G193" s="442">
        <v>0</v>
      </c>
      <c r="H193" s="442">
        <v>0</v>
      </c>
      <c r="I193" s="442">
        <v>0</v>
      </c>
      <c r="J193" s="453">
        <v>1000</v>
      </c>
      <c r="K193" s="442">
        <v>0</v>
      </c>
      <c r="L193" s="442">
        <v>0</v>
      </c>
      <c r="M193" s="273">
        <f t="shared" si="4"/>
        <v>1000</v>
      </c>
      <c r="O193" s="615"/>
    </row>
    <row r="194" spans="1:15">
      <c r="A194" s="240" t="s">
        <v>348</v>
      </c>
      <c r="B194" s="109" t="s">
        <v>347</v>
      </c>
      <c r="C194" s="137"/>
      <c r="D194" s="447">
        <v>0</v>
      </c>
      <c r="E194" s="447">
        <v>0</v>
      </c>
      <c r="F194" s="447">
        <v>0</v>
      </c>
      <c r="G194" s="447">
        <v>0</v>
      </c>
      <c r="H194" s="447">
        <v>0</v>
      </c>
      <c r="I194" s="447">
        <v>0</v>
      </c>
      <c r="J194" s="447">
        <v>63000</v>
      </c>
      <c r="K194" s="447">
        <v>0</v>
      </c>
      <c r="L194" s="447">
        <v>0</v>
      </c>
      <c r="M194" s="123">
        <f t="shared" si="4"/>
        <v>63000</v>
      </c>
      <c r="O194" s="615"/>
    </row>
    <row r="195" spans="1:15">
      <c r="A195" s="247"/>
      <c r="B195" s="111" t="s">
        <v>346</v>
      </c>
      <c r="C195" s="142"/>
      <c r="D195" s="422">
        <f t="shared" ref="D195:J195" si="5">D12+D13+D116+D117+D44+D46+D49+D51</f>
        <v>0</v>
      </c>
      <c r="E195" s="422">
        <f t="shared" si="5"/>
        <v>0</v>
      </c>
      <c r="F195" s="422">
        <f t="shared" si="5"/>
        <v>0</v>
      </c>
      <c r="G195" s="422">
        <f t="shared" si="5"/>
        <v>0</v>
      </c>
      <c r="H195" s="422">
        <f t="shared" si="5"/>
        <v>2350</v>
      </c>
      <c r="I195" s="422">
        <f t="shared" si="5"/>
        <v>0</v>
      </c>
      <c r="J195" s="422">
        <f t="shared" si="5"/>
        <v>5000</v>
      </c>
      <c r="K195" s="422">
        <f t="shared" ref="K195:M195" si="6">K12+K13+K116+K117+K44+K46+K49+K51</f>
        <v>0</v>
      </c>
      <c r="L195" s="422">
        <f t="shared" si="6"/>
        <v>0</v>
      </c>
      <c r="M195" s="422">
        <f t="shared" si="6"/>
        <v>7350</v>
      </c>
    </row>
    <row r="196" spans="1:15">
      <c r="A196" s="247"/>
      <c r="B196" s="111" t="s">
        <v>280</v>
      </c>
      <c r="C196" s="142"/>
      <c r="D196" s="422">
        <f t="shared" ref="D196:J197" si="7">D15</f>
        <v>0</v>
      </c>
      <c r="E196" s="422">
        <f t="shared" si="7"/>
        <v>0</v>
      </c>
      <c r="F196" s="422">
        <f t="shared" si="7"/>
        <v>0</v>
      </c>
      <c r="G196" s="422">
        <f t="shared" si="7"/>
        <v>0</v>
      </c>
      <c r="H196" s="422">
        <f t="shared" si="7"/>
        <v>0</v>
      </c>
      <c r="I196" s="422">
        <f t="shared" si="7"/>
        <v>0</v>
      </c>
      <c r="J196" s="422">
        <f t="shared" si="7"/>
        <v>7852.27</v>
      </c>
      <c r="K196" s="422">
        <f t="shared" ref="K196:M196" si="8">K15</f>
        <v>0</v>
      </c>
      <c r="L196" s="422">
        <f t="shared" si="8"/>
        <v>0</v>
      </c>
      <c r="M196" s="422">
        <f t="shared" si="8"/>
        <v>7852.27</v>
      </c>
    </row>
    <row r="197" spans="1:15">
      <c r="A197" s="343"/>
      <c r="B197" s="344" t="s">
        <v>752</v>
      </c>
      <c r="C197" s="345"/>
      <c r="D197" s="422">
        <f t="shared" si="7"/>
        <v>0</v>
      </c>
      <c r="E197" s="422">
        <f t="shared" si="7"/>
        <v>0</v>
      </c>
      <c r="F197" s="422">
        <f t="shared" si="7"/>
        <v>0</v>
      </c>
      <c r="G197" s="422">
        <f t="shared" si="7"/>
        <v>0</v>
      </c>
      <c r="H197" s="422">
        <f t="shared" si="7"/>
        <v>0</v>
      </c>
      <c r="I197" s="422">
        <f t="shared" si="7"/>
        <v>0</v>
      </c>
      <c r="J197" s="422">
        <f t="shared" si="7"/>
        <v>0</v>
      </c>
      <c r="K197" s="422">
        <f t="shared" ref="K197:M197" si="9">K16</f>
        <v>0</v>
      </c>
      <c r="L197" s="422">
        <f t="shared" si="9"/>
        <v>0</v>
      </c>
      <c r="M197" s="422">
        <f t="shared" si="9"/>
        <v>0</v>
      </c>
    </row>
    <row r="198" spans="1:15">
      <c r="A198" s="247"/>
      <c r="B198" s="111" t="s">
        <v>281</v>
      </c>
      <c r="C198" s="143"/>
      <c r="D198" s="422">
        <f t="shared" ref="D198:J198" si="10">D21</f>
        <v>0</v>
      </c>
      <c r="E198" s="422">
        <f t="shared" si="10"/>
        <v>0</v>
      </c>
      <c r="F198" s="422">
        <f t="shared" si="10"/>
        <v>0</v>
      </c>
      <c r="G198" s="422">
        <f t="shared" si="10"/>
        <v>0</v>
      </c>
      <c r="H198" s="422">
        <f t="shared" si="10"/>
        <v>0</v>
      </c>
      <c r="I198" s="422">
        <f t="shared" si="10"/>
        <v>0</v>
      </c>
      <c r="J198" s="422">
        <f t="shared" si="10"/>
        <v>0</v>
      </c>
      <c r="K198" s="422">
        <f t="shared" ref="K198:M198" si="11">K21</f>
        <v>0</v>
      </c>
      <c r="L198" s="422">
        <f t="shared" si="11"/>
        <v>0</v>
      </c>
      <c r="M198" s="422">
        <f t="shared" si="11"/>
        <v>0</v>
      </c>
      <c r="O198" s="615"/>
    </row>
    <row r="199" spans="1:15">
      <c r="A199" s="248"/>
      <c r="B199" s="111" t="s">
        <v>119</v>
      </c>
      <c r="C199" s="144"/>
      <c r="D199" s="423">
        <f t="shared" ref="D199:J199" si="12">D87</f>
        <v>0</v>
      </c>
      <c r="E199" s="423">
        <f t="shared" si="12"/>
        <v>0</v>
      </c>
      <c r="F199" s="423">
        <f t="shared" si="12"/>
        <v>0</v>
      </c>
      <c r="G199" s="423">
        <f t="shared" si="12"/>
        <v>0</v>
      </c>
      <c r="H199" s="423">
        <f t="shared" si="12"/>
        <v>0</v>
      </c>
      <c r="I199" s="423">
        <f t="shared" si="12"/>
        <v>0</v>
      </c>
      <c r="J199" s="423">
        <f t="shared" si="12"/>
        <v>1376656.11</v>
      </c>
      <c r="K199" s="423">
        <f t="shared" ref="K199:M199" si="13">K87</f>
        <v>0</v>
      </c>
      <c r="L199" s="423">
        <f t="shared" si="13"/>
        <v>0</v>
      </c>
      <c r="M199" s="423">
        <f t="shared" si="13"/>
        <v>1376656.11</v>
      </c>
      <c r="O199" s="615"/>
    </row>
    <row r="200" spans="1:15">
      <c r="A200" s="248"/>
      <c r="B200" s="111" t="s">
        <v>89</v>
      </c>
      <c r="C200" s="144"/>
      <c r="D200" s="423">
        <f t="shared" ref="D200:J200" si="14">D83</f>
        <v>0</v>
      </c>
      <c r="E200" s="423">
        <f t="shared" si="14"/>
        <v>0</v>
      </c>
      <c r="F200" s="423">
        <f t="shared" si="14"/>
        <v>0</v>
      </c>
      <c r="G200" s="423">
        <f t="shared" si="14"/>
        <v>0</v>
      </c>
      <c r="H200" s="423">
        <f t="shared" si="14"/>
        <v>0</v>
      </c>
      <c r="I200" s="423">
        <f t="shared" si="14"/>
        <v>0</v>
      </c>
      <c r="J200" s="423">
        <f t="shared" si="14"/>
        <v>85000</v>
      </c>
      <c r="K200" s="423">
        <f t="shared" ref="K200:M200" si="15">K83</f>
        <v>0</v>
      </c>
      <c r="L200" s="423">
        <f t="shared" si="15"/>
        <v>0</v>
      </c>
      <c r="M200" s="423">
        <f t="shared" si="15"/>
        <v>85000</v>
      </c>
      <c r="O200" s="615"/>
    </row>
    <row r="201" spans="1:15">
      <c r="A201" s="248"/>
      <c r="B201" s="111" t="s">
        <v>88</v>
      </c>
      <c r="C201" s="144"/>
      <c r="D201" s="423">
        <f t="shared" ref="D201:J201" si="16">D77</f>
        <v>106720</v>
      </c>
      <c r="E201" s="423">
        <f t="shared" si="16"/>
        <v>153905.16</v>
      </c>
      <c r="F201" s="423">
        <f t="shared" si="16"/>
        <v>48000</v>
      </c>
      <c r="G201" s="423">
        <f t="shared" si="16"/>
        <v>97680</v>
      </c>
      <c r="H201" s="423">
        <f t="shared" si="16"/>
        <v>0</v>
      </c>
      <c r="I201" s="423">
        <f t="shared" si="16"/>
        <v>42320</v>
      </c>
      <c r="J201" s="423">
        <f t="shared" si="16"/>
        <v>0</v>
      </c>
      <c r="K201" s="423">
        <f t="shared" ref="K201:M201" si="17">K77</f>
        <v>0</v>
      </c>
      <c r="L201" s="423">
        <f t="shared" si="17"/>
        <v>0</v>
      </c>
      <c r="M201" s="423">
        <f t="shared" si="17"/>
        <v>448625.16000000003</v>
      </c>
      <c r="O201" s="615"/>
    </row>
    <row r="202" spans="1:15">
      <c r="A202" s="247"/>
      <c r="B202" s="111" t="s">
        <v>282</v>
      </c>
      <c r="C202" s="143"/>
      <c r="D202" s="422">
        <f t="shared" ref="D202:J202" si="18">D78+D151+D160</f>
        <v>156400</v>
      </c>
      <c r="E202" s="422">
        <f t="shared" si="18"/>
        <v>99725</v>
      </c>
      <c r="F202" s="422">
        <f t="shared" si="18"/>
        <v>75000</v>
      </c>
      <c r="G202" s="422">
        <f t="shared" si="18"/>
        <v>39000</v>
      </c>
      <c r="H202" s="422">
        <f t="shared" si="18"/>
        <v>352500</v>
      </c>
      <c r="I202" s="422">
        <f t="shared" si="18"/>
        <v>34180</v>
      </c>
      <c r="J202" s="422">
        <f t="shared" si="18"/>
        <v>9000</v>
      </c>
      <c r="K202" s="422">
        <f t="shared" ref="K202:M202" si="19">K78+K151+K160</f>
        <v>0</v>
      </c>
      <c r="L202" s="422">
        <f t="shared" si="19"/>
        <v>0</v>
      </c>
      <c r="M202" s="422">
        <f t="shared" si="19"/>
        <v>765805</v>
      </c>
      <c r="O202" s="615"/>
    </row>
    <row r="203" spans="1:15">
      <c r="A203" s="247"/>
      <c r="B203" s="111" t="s">
        <v>283</v>
      </c>
      <c r="C203" s="143"/>
      <c r="D203" s="422">
        <f t="shared" ref="D203:J203" si="20">D86</f>
        <v>16800</v>
      </c>
      <c r="E203" s="422">
        <f t="shared" si="20"/>
        <v>5000</v>
      </c>
      <c r="F203" s="422">
        <f t="shared" si="20"/>
        <v>0</v>
      </c>
      <c r="G203" s="422">
        <f t="shared" si="20"/>
        <v>2000</v>
      </c>
      <c r="H203" s="422">
        <f t="shared" si="20"/>
        <v>8000</v>
      </c>
      <c r="I203" s="422">
        <f t="shared" si="20"/>
        <v>4500</v>
      </c>
      <c r="J203" s="422">
        <f t="shared" si="20"/>
        <v>0</v>
      </c>
      <c r="K203" s="422">
        <f t="shared" ref="K203:M203" si="21">K86</f>
        <v>0</v>
      </c>
      <c r="L203" s="422">
        <f t="shared" si="21"/>
        <v>400</v>
      </c>
      <c r="M203" s="422">
        <f t="shared" si="21"/>
        <v>36700</v>
      </c>
      <c r="O203" s="615"/>
    </row>
    <row r="204" spans="1:15">
      <c r="A204" s="247"/>
      <c r="B204" s="111" t="s">
        <v>284</v>
      </c>
      <c r="C204" s="143"/>
      <c r="D204" s="422">
        <f t="shared" ref="D204:J204" si="22">D106</f>
        <v>800</v>
      </c>
      <c r="E204" s="422">
        <f t="shared" si="22"/>
        <v>0</v>
      </c>
      <c r="F204" s="422">
        <f t="shared" si="22"/>
        <v>0</v>
      </c>
      <c r="G204" s="422">
        <f t="shared" si="22"/>
        <v>400</v>
      </c>
      <c r="H204" s="422">
        <f t="shared" si="22"/>
        <v>56</v>
      </c>
      <c r="I204" s="422">
        <f t="shared" si="22"/>
        <v>0</v>
      </c>
      <c r="J204" s="422">
        <f t="shared" si="22"/>
        <v>622299.28</v>
      </c>
      <c r="K204" s="422">
        <f t="shared" ref="K204:M204" si="23">K106</f>
        <v>0</v>
      </c>
      <c r="L204" s="422">
        <f t="shared" si="23"/>
        <v>0</v>
      </c>
      <c r="M204" s="422">
        <f t="shared" si="23"/>
        <v>623555.28</v>
      </c>
      <c r="O204" s="615"/>
    </row>
    <row r="205" spans="1:15">
      <c r="A205" s="247"/>
      <c r="B205" s="111" t="s">
        <v>285</v>
      </c>
      <c r="C205" s="143"/>
      <c r="D205" s="422">
        <f t="shared" ref="D205:J205" si="24">D90</f>
        <v>0</v>
      </c>
      <c r="E205" s="422">
        <f t="shared" si="24"/>
        <v>0</v>
      </c>
      <c r="F205" s="422">
        <f t="shared" si="24"/>
        <v>0</v>
      </c>
      <c r="G205" s="422">
        <f t="shared" si="24"/>
        <v>0</v>
      </c>
      <c r="H205" s="422">
        <f t="shared" si="24"/>
        <v>0</v>
      </c>
      <c r="I205" s="422">
        <f t="shared" si="24"/>
        <v>0</v>
      </c>
      <c r="J205" s="422">
        <f t="shared" si="24"/>
        <v>640725.93000000005</v>
      </c>
      <c r="K205" s="422">
        <f t="shared" ref="K205:M205" si="25">K90</f>
        <v>0</v>
      </c>
      <c r="L205" s="422">
        <f t="shared" si="25"/>
        <v>0</v>
      </c>
      <c r="M205" s="422">
        <f t="shared" si="25"/>
        <v>640725.93000000005</v>
      </c>
      <c r="O205" s="615"/>
    </row>
    <row r="206" spans="1:15">
      <c r="A206" s="247"/>
      <c r="B206" s="111" t="s">
        <v>286</v>
      </c>
      <c r="C206" s="143"/>
      <c r="D206" s="422">
        <f t="shared" ref="D206:J206" si="26">D141</f>
        <v>75000</v>
      </c>
      <c r="E206" s="422">
        <f t="shared" si="26"/>
        <v>3000</v>
      </c>
      <c r="F206" s="422">
        <f t="shared" si="26"/>
        <v>6000</v>
      </c>
      <c r="G206" s="422">
        <f t="shared" si="26"/>
        <v>27000</v>
      </c>
      <c r="H206" s="422">
        <f t="shared" si="26"/>
        <v>14000</v>
      </c>
      <c r="I206" s="422">
        <f t="shared" si="26"/>
        <v>500</v>
      </c>
      <c r="J206" s="422">
        <f t="shared" si="26"/>
        <v>0</v>
      </c>
      <c r="K206" s="422">
        <f t="shared" ref="K206:M206" si="27">K141</f>
        <v>0</v>
      </c>
      <c r="L206" s="422">
        <f t="shared" si="27"/>
        <v>3000</v>
      </c>
      <c r="M206" s="422">
        <f t="shared" si="27"/>
        <v>128500</v>
      </c>
      <c r="O206" s="615"/>
    </row>
    <row r="207" spans="1:15">
      <c r="A207" s="247"/>
      <c r="B207" s="111" t="s">
        <v>95</v>
      </c>
      <c r="C207" s="143"/>
      <c r="D207" s="422">
        <f t="shared" ref="D207:J207" si="28">SUM(D60:D69)+D76</f>
        <v>0</v>
      </c>
      <c r="E207" s="422">
        <f t="shared" si="28"/>
        <v>0</v>
      </c>
      <c r="F207" s="422">
        <f t="shared" si="28"/>
        <v>0</v>
      </c>
      <c r="G207" s="422">
        <f t="shared" si="28"/>
        <v>7500</v>
      </c>
      <c r="H207" s="422">
        <f t="shared" si="28"/>
        <v>0</v>
      </c>
      <c r="I207" s="422">
        <f t="shared" si="28"/>
        <v>5500</v>
      </c>
      <c r="J207" s="422">
        <f t="shared" si="28"/>
        <v>37100</v>
      </c>
      <c r="K207" s="422">
        <f t="shared" ref="K207:M207" si="29">SUM(K60:K69)+K76</f>
        <v>0</v>
      </c>
      <c r="L207" s="422">
        <f t="shared" si="29"/>
        <v>0</v>
      </c>
      <c r="M207" s="422">
        <f t="shared" si="29"/>
        <v>50100</v>
      </c>
      <c r="O207" s="615"/>
    </row>
    <row r="208" spans="1:15">
      <c r="A208" s="247"/>
      <c r="B208" s="111" t="s">
        <v>287</v>
      </c>
      <c r="C208" s="143"/>
      <c r="D208" s="422">
        <f t="shared" ref="D208:J208" si="30">D70+D71+D72+D73+D74+D75</f>
        <v>0</v>
      </c>
      <c r="E208" s="422">
        <f t="shared" si="30"/>
        <v>0</v>
      </c>
      <c r="F208" s="422">
        <f t="shared" si="30"/>
        <v>0</v>
      </c>
      <c r="G208" s="422">
        <f t="shared" si="30"/>
        <v>800</v>
      </c>
      <c r="H208" s="422">
        <f t="shared" si="30"/>
        <v>0</v>
      </c>
      <c r="I208" s="422">
        <f t="shared" si="30"/>
        <v>0</v>
      </c>
      <c r="J208" s="422">
        <f t="shared" si="30"/>
        <v>2500</v>
      </c>
      <c r="K208" s="422">
        <f t="shared" ref="K208:M208" si="31">K70+K71+K72+K73+K74+K75</f>
        <v>0</v>
      </c>
      <c r="L208" s="422">
        <f t="shared" si="31"/>
        <v>0</v>
      </c>
      <c r="M208" s="422">
        <f t="shared" si="31"/>
        <v>3300</v>
      </c>
      <c r="O208" s="615"/>
    </row>
    <row r="209" spans="1:15">
      <c r="A209" s="247"/>
      <c r="B209" s="111" t="s">
        <v>288</v>
      </c>
      <c r="C209" s="143"/>
      <c r="D209" s="422">
        <f t="shared" ref="D209:J209" si="32">D97+D98+D99+D100+D101+D102+D103+SUM(D131:D137)</f>
        <v>82230.17</v>
      </c>
      <c r="E209" s="422">
        <f t="shared" si="32"/>
        <v>32482</v>
      </c>
      <c r="F209" s="422">
        <f t="shared" si="32"/>
        <v>18199.79</v>
      </c>
      <c r="G209" s="422">
        <f t="shared" si="32"/>
        <v>43000</v>
      </c>
      <c r="H209" s="422">
        <f t="shared" si="32"/>
        <v>17252.55</v>
      </c>
      <c r="I209" s="422">
        <f t="shared" si="32"/>
        <v>7500</v>
      </c>
      <c r="J209" s="422">
        <f t="shared" si="32"/>
        <v>25000</v>
      </c>
      <c r="K209" s="422">
        <f t="shared" ref="K209:M209" si="33">K97+K98+K99+K100+K101+K102+K103+SUM(K131:K137)</f>
        <v>5816.79</v>
      </c>
      <c r="L209" s="422">
        <f t="shared" si="33"/>
        <v>18018.68</v>
      </c>
      <c r="M209" s="422">
        <f t="shared" si="33"/>
        <v>249499.97999999998</v>
      </c>
      <c r="O209" s="616"/>
    </row>
    <row r="210" spans="1:15">
      <c r="A210" s="247"/>
      <c r="B210" s="111" t="s">
        <v>289</v>
      </c>
      <c r="C210" s="143"/>
      <c r="D210" s="422">
        <f t="shared" ref="D210:J210" si="34">SUM(D178:D192)</f>
        <v>2420</v>
      </c>
      <c r="E210" s="422">
        <f t="shared" si="34"/>
        <v>17900</v>
      </c>
      <c r="F210" s="422">
        <f t="shared" si="34"/>
        <v>2140</v>
      </c>
      <c r="G210" s="422">
        <f t="shared" si="34"/>
        <v>8000</v>
      </c>
      <c r="H210" s="422">
        <f t="shared" si="34"/>
        <v>3430</v>
      </c>
      <c r="I210" s="422">
        <f t="shared" si="34"/>
        <v>10000</v>
      </c>
      <c r="J210" s="422">
        <f t="shared" si="34"/>
        <v>779638.73</v>
      </c>
      <c r="K210" s="422">
        <f t="shared" ref="K210:M210" si="35">SUM(K178:K192)</f>
        <v>7899.5199999999995</v>
      </c>
      <c r="L210" s="422">
        <f t="shared" si="35"/>
        <v>3742.32</v>
      </c>
      <c r="M210" s="422">
        <f t="shared" si="35"/>
        <v>835170.57</v>
      </c>
      <c r="O210" s="615"/>
    </row>
    <row r="211" spans="1:15">
      <c r="A211" s="247"/>
      <c r="B211" s="111" t="s">
        <v>108</v>
      </c>
      <c r="C211" s="143"/>
      <c r="D211" s="422">
        <f t="shared" ref="D211:J211" si="36">D166</f>
        <v>21715.89</v>
      </c>
      <c r="E211" s="422">
        <f t="shared" si="36"/>
        <v>0</v>
      </c>
      <c r="F211" s="422">
        <f t="shared" si="36"/>
        <v>4000</v>
      </c>
      <c r="G211" s="422">
        <f t="shared" si="36"/>
        <v>0</v>
      </c>
      <c r="H211" s="422">
        <f t="shared" si="36"/>
        <v>0</v>
      </c>
      <c r="I211" s="422">
        <f t="shared" si="36"/>
        <v>10000</v>
      </c>
      <c r="J211" s="422">
        <f t="shared" si="36"/>
        <v>0</v>
      </c>
      <c r="K211" s="422">
        <f t="shared" ref="K211:M211" si="37">K166</f>
        <v>0</v>
      </c>
      <c r="L211" s="422">
        <f t="shared" si="37"/>
        <v>0</v>
      </c>
      <c r="M211" s="422">
        <f t="shared" si="37"/>
        <v>35715.89</v>
      </c>
      <c r="O211" s="615"/>
    </row>
    <row r="212" spans="1:15">
      <c r="A212" s="247"/>
      <c r="B212" s="111" t="s">
        <v>290</v>
      </c>
      <c r="C212" s="143"/>
      <c r="D212" s="422">
        <f t="shared" ref="D212:J212" si="38">D35+D36+D37+D38+D41+D54+D55+D56+D57+D58+D59+D163+D164+D81+D120+D123+D175+D161+D149</f>
        <v>123100</v>
      </c>
      <c r="E212" s="422">
        <f t="shared" si="38"/>
        <v>14992.24</v>
      </c>
      <c r="F212" s="422">
        <f t="shared" si="38"/>
        <v>203.4</v>
      </c>
      <c r="G212" s="422">
        <f t="shared" si="38"/>
        <v>0</v>
      </c>
      <c r="H212" s="422">
        <f t="shared" si="38"/>
        <v>0</v>
      </c>
      <c r="I212" s="422">
        <f t="shared" si="38"/>
        <v>100</v>
      </c>
      <c r="J212" s="422">
        <f t="shared" si="38"/>
        <v>2000</v>
      </c>
      <c r="K212" s="422">
        <f t="shared" ref="K212:M212" si="39">K35+K36+K37+K38+K41+K54+K55+K56+K57+K58+K59+K163+K164+K81+K120+K123+K175+K161+K149</f>
        <v>0</v>
      </c>
      <c r="L212" s="422">
        <f t="shared" si="39"/>
        <v>0</v>
      </c>
      <c r="M212" s="422">
        <f t="shared" si="39"/>
        <v>140395.64000000001</v>
      </c>
      <c r="O212" s="615"/>
    </row>
    <row r="213" spans="1:15">
      <c r="A213" s="247"/>
      <c r="B213" s="111" t="s">
        <v>291</v>
      </c>
      <c r="C213" s="143"/>
      <c r="D213" s="422">
        <f t="shared" ref="D213:J213" si="40">D155</f>
        <v>0</v>
      </c>
      <c r="E213" s="422">
        <f t="shared" si="40"/>
        <v>0</v>
      </c>
      <c r="F213" s="422">
        <f t="shared" si="40"/>
        <v>0</v>
      </c>
      <c r="G213" s="422">
        <f t="shared" si="40"/>
        <v>0</v>
      </c>
      <c r="H213" s="422">
        <f t="shared" si="40"/>
        <v>0</v>
      </c>
      <c r="I213" s="422">
        <f t="shared" si="40"/>
        <v>0</v>
      </c>
      <c r="J213" s="422">
        <f t="shared" si="40"/>
        <v>0</v>
      </c>
      <c r="K213" s="422">
        <f t="shared" ref="K213:M213" si="41">K155</f>
        <v>0</v>
      </c>
      <c r="L213" s="422">
        <f t="shared" si="41"/>
        <v>0</v>
      </c>
      <c r="M213" s="422">
        <f t="shared" si="41"/>
        <v>0</v>
      </c>
      <c r="O213" s="615"/>
    </row>
    <row r="214" spans="1:15">
      <c r="A214" s="247"/>
      <c r="B214" s="111" t="s">
        <v>292</v>
      </c>
      <c r="C214" s="145"/>
      <c r="D214" s="422">
        <f t="shared" ref="D214:I214" si="42">SUM(D17:D34)+D14+D39+D40-D21+D42+SUM(D52:D53)+D79+D80+D82+SUM(D84:D85)+SUM(D88:D94)-D90+SUM(D96)+SUM(D104:D113)-D106+SUM(D118:D122)-D120+SUM(D124:D130)+SUM(D138:D150)-D141+SUM(D152:D154)+D156+D157+D162+SUM(D176:D177)+D95+D165+D194-D149</f>
        <v>55837.09</v>
      </c>
      <c r="E214" s="422">
        <f t="shared" si="42"/>
        <v>22333.14</v>
      </c>
      <c r="F214" s="422">
        <f t="shared" si="42"/>
        <v>18881.810000000001</v>
      </c>
      <c r="G214" s="422">
        <f t="shared" si="42"/>
        <v>39075</v>
      </c>
      <c r="H214" s="422">
        <f t="shared" si="42"/>
        <v>18438.300000000003</v>
      </c>
      <c r="I214" s="422">
        <f t="shared" si="42"/>
        <v>10825</v>
      </c>
      <c r="J214" s="422">
        <f>SUM(J17:J34)+J14+J39+J40-J21+J42+SUM(J52:J53)+J79+J80+J82+SUM(J84:J85)+SUM(J88:J94)-J90+SUM(J96)+SUM(J104:J113)-J106+SUM(J118:J122)-J120+SUM(J124:J130)+SUM(J138:J150)-J141+SUM(J152:J154)+J156+J157+J162+SUM(J176:J177)+J95+J165+J194-J149+J193</f>
        <v>852886.5399999998</v>
      </c>
      <c r="K214" s="422">
        <f t="shared" ref="K214:M214" si="43">SUM(K17:K34)+K14+K39+K40-K21+K42+SUM(K52:K53)+K79+K80+K82+SUM(K84:K85)+SUM(K88:K94)-K90+SUM(K96)+SUM(K104:K113)-K106+SUM(K118:K122)-K120+SUM(K124:K130)+SUM(K138:K150)-K141+SUM(K152:K154)+K156+K157+K162+SUM(K176:K177)+K95+K165+K194-K149+K193</f>
        <v>137855.64000000001</v>
      </c>
      <c r="L214" s="422">
        <f t="shared" si="43"/>
        <v>1957</v>
      </c>
      <c r="M214" s="422">
        <f t="shared" si="43"/>
        <v>1158089.52</v>
      </c>
      <c r="O214" s="615"/>
    </row>
    <row r="215" spans="1:15">
      <c r="A215" s="249" t="s">
        <v>335</v>
      </c>
      <c r="B215" s="111" t="s">
        <v>294</v>
      </c>
      <c r="C215" s="142"/>
      <c r="D215" s="424">
        <f t="shared" ref="D215:M215" si="44">SUM(D195:D214)</f>
        <v>641023.15</v>
      </c>
      <c r="E215" s="424">
        <f t="shared" si="44"/>
        <v>349337.54000000004</v>
      </c>
      <c r="F215" s="424">
        <f t="shared" si="44"/>
        <v>172425</v>
      </c>
      <c r="G215" s="424">
        <f t="shared" si="44"/>
        <v>264455</v>
      </c>
      <c r="H215" s="424">
        <f t="shared" si="44"/>
        <v>416026.85</v>
      </c>
      <c r="I215" s="424">
        <f t="shared" si="44"/>
        <v>125425</v>
      </c>
      <c r="J215" s="424">
        <f t="shared" si="44"/>
        <v>4445658.8600000003</v>
      </c>
      <c r="K215" s="424">
        <f t="shared" si="44"/>
        <v>151571.95000000001</v>
      </c>
      <c r="L215" s="424">
        <f t="shared" si="44"/>
        <v>27118</v>
      </c>
      <c r="M215" s="424">
        <f t="shared" si="44"/>
        <v>6593041.3499999996</v>
      </c>
      <c r="O215" s="32"/>
    </row>
    <row r="216" spans="1:15">
      <c r="A216" s="250" t="s">
        <v>298</v>
      </c>
      <c r="B216" s="112" t="s">
        <v>751</v>
      </c>
      <c r="C216" s="146"/>
      <c r="D216" s="425">
        <f t="shared" ref="D216:M216" si="45">SUM(D167:D174)</f>
        <v>0</v>
      </c>
      <c r="E216" s="425">
        <f t="shared" si="45"/>
        <v>0</v>
      </c>
      <c r="F216" s="425">
        <f t="shared" si="45"/>
        <v>0</v>
      </c>
      <c r="G216" s="425">
        <f t="shared" si="45"/>
        <v>0</v>
      </c>
      <c r="H216" s="425">
        <f t="shared" si="45"/>
        <v>0</v>
      </c>
      <c r="I216" s="425">
        <f t="shared" si="45"/>
        <v>0</v>
      </c>
      <c r="J216" s="425">
        <f t="shared" si="45"/>
        <v>0</v>
      </c>
      <c r="K216" s="454">
        <f t="shared" si="45"/>
        <v>0</v>
      </c>
      <c r="L216" s="425">
        <f t="shared" si="45"/>
        <v>0</v>
      </c>
      <c r="M216" s="97">
        <f t="shared" si="45"/>
        <v>0</v>
      </c>
    </row>
    <row r="217" spans="1:15">
      <c r="A217" s="251" t="s">
        <v>295</v>
      </c>
      <c r="B217" s="113" t="s">
        <v>297</v>
      </c>
      <c r="C217" s="147"/>
      <c r="D217" s="426">
        <f t="shared" ref="D217:M217" si="46">D158</f>
        <v>0</v>
      </c>
      <c r="E217" s="426">
        <f t="shared" si="46"/>
        <v>0</v>
      </c>
      <c r="F217" s="426">
        <f t="shared" si="46"/>
        <v>0</v>
      </c>
      <c r="G217" s="426">
        <f t="shared" si="46"/>
        <v>0</v>
      </c>
      <c r="H217" s="426">
        <f t="shared" si="46"/>
        <v>0</v>
      </c>
      <c r="I217" s="426">
        <f t="shared" si="46"/>
        <v>0</v>
      </c>
      <c r="J217" s="426">
        <f t="shared" si="46"/>
        <v>1470150</v>
      </c>
      <c r="K217" s="455">
        <f t="shared" si="46"/>
        <v>0</v>
      </c>
      <c r="L217" s="426">
        <f t="shared" si="46"/>
        <v>0</v>
      </c>
      <c r="M217" s="124">
        <f t="shared" si="46"/>
        <v>1470150</v>
      </c>
    </row>
    <row r="218" spans="1:15">
      <c r="A218" s="252" t="s">
        <v>293</v>
      </c>
      <c r="B218" s="223" t="s">
        <v>299</v>
      </c>
      <c r="C218" s="224"/>
      <c r="D218" s="427">
        <f>D3+D4+D5+D6+D7+D8+D9+D10+D11+D114+D115+D43+D45+D48+D50+D47</f>
        <v>0</v>
      </c>
      <c r="E218" s="427">
        <f>E3+E4+E5+E6+E7+E8+E9+E10+E11+E114+E115+E43+E45+E48+E50+E47</f>
        <v>0</v>
      </c>
      <c r="F218" s="427">
        <f>F3+F4+F5+F6+F7+F8+F9+F10+F11+F114+F115+F43+F45+F48+F50+E47</f>
        <v>0</v>
      </c>
      <c r="G218" s="427">
        <f t="shared" ref="G218:M218" si="47">G3+G4+G5+G6+G7+G8+G9+G10+G11+G114+G115+G43+G45+G48+G50+G47</f>
        <v>0</v>
      </c>
      <c r="H218" s="427">
        <f t="shared" si="47"/>
        <v>0</v>
      </c>
      <c r="I218" s="427">
        <f t="shared" si="47"/>
        <v>0</v>
      </c>
      <c r="J218" s="427">
        <f t="shared" si="47"/>
        <v>261367.57</v>
      </c>
      <c r="K218" s="456">
        <f t="shared" si="47"/>
        <v>0</v>
      </c>
      <c r="L218" s="427">
        <f t="shared" si="47"/>
        <v>0</v>
      </c>
      <c r="M218" s="225">
        <f t="shared" si="47"/>
        <v>261367.57</v>
      </c>
    </row>
    <row r="219" spans="1:15">
      <c r="A219" s="298" t="s">
        <v>296</v>
      </c>
      <c r="B219" s="299" t="s">
        <v>727</v>
      </c>
      <c r="C219" s="301"/>
      <c r="D219" s="428">
        <f t="shared" ref="D219:M219" si="48">D159</f>
        <v>0</v>
      </c>
      <c r="E219" s="428">
        <f t="shared" si="48"/>
        <v>0</v>
      </c>
      <c r="F219" s="428">
        <f t="shared" si="48"/>
        <v>0</v>
      </c>
      <c r="G219" s="428">
        <f t="shared" si="48"/>
        <v>0</v>
      </c>
      <c r="H219" s="428">
        <f t="shared" si="48"/>
        <v>0</v>
      </c>
      <c r="I219" s="428">
        <f t="shared" si="48"/>
        <v>0</v>
      </c>
      <c r="J219" s="428">
        <f t="shared" si="48"/>
        <v>3620000</v>
      </c>
      <c r="K219" s="457">
        <f t="shared" si="48"/>
        <v>0</v>
      </c>
      <c r="L219" s="428">
        <f t="shared" si="48"/>
        <v>0</v>
      </c>
      <c r="M219" s="300">
        <f t="shared" si="48"/>
        <v>3620000</v>
      </c>
    </row>
    <row r="220" spans="1:15">
      <c r="A220" s="253" t="s">
        <v>301</v>
      </c>
      <c r="B220" s="114" t="s">
        <v>302</v>
      </c>
      <c r="C220" s="148"/>
      <c r="D220" s="429"/>
      <c r="E220" s="429"/>
      <c r="F220" s="429"/>
      <c r="G220" s="429"/>
      <c r="H220" s="429"/>
      <c r="I220" s="429"/>
      <c r="J220" s="458"/>
      <c r="K220" s="429"/>
      <c r="L220" s="429"/>
      <c r="M220" s="125">
        <f>SUM(D220:L220)</f>
        <v>0</v>
      </c>
    </row>
    <row r="221" spans="1:15">
      <c r="A221" s="253" t="s">
        <v>303</v>
      </c>
      <c r="B221" s="114" t="s">
        <v>304</v>
      </c>
      <c r="C221" s="149"/>
      <c r="D221" s="430"/>
      <c r="E221" s="430"/>
      <c r="F221" s="430"/>
      <c r="G221" s="430"/>
      <c r="H221" s="430"/>
      <c r="I221" s="430"/>
      <c r="J221" s="459">
        <v>2000</v>
      </c>
      <c r="K221" s="430"/>
      <c r="L221" s="430"/>
      <c r="M221" s="125">
        <f t="shared" ref="M221:M245" si="49">SUM(D221:L221)</f>
        <v>2000</v>
      </c>
    </row>
    <row r="222" spans="1:15">
      <c r="A222" s="253" t="s">
        <v>305</v>
      </c>
      <c r="B222" s="114" t="s">
        <v>306</v>
      </c>
      <c r="C222" s="149"/>
      <c r="D222" s="430"/>
      <c r="E222" s="430"/>
      <c r="F222" s="430"/>
      <c r="G222" s="430"/>
      <c r="H222" s="430"/>
      <c r="I222" s="430"/>
      <c r="J222" s="459">
        <v>500</v>
      </c>
      <c r="K222" s="430"/>
      <c r="L222" s="430"/>
      <c r="M222" s="125">
        <f t="shared" si="49"/>
        <v>500</v>
      </c>
    </row>
    <row r="223" spans="1:15">
      <c r="A223" s="253" t="s">
        <v>307</v>
      </c>
      <c r="B223" s="114" t="s">
        <v>308</v>
      </c>
      <c r="C223" s="149"/>
      <c r="D223" s="430"/>
      <c r="E223" s="430"/>
      <c r="F223" s="430"/>
      <c r="G223" s="430"/>
      <c r="H223" s="430"/>
      <c r="I223" s="430"/>
      <c r="J223" s="459">
        <v>500</v>
      </c>
      <c r="K223" s="430"/>
      <c r="L223" s="430"/>
      <c r="M223" s="125">
        <f t="shared" si="49"/>
        <v>500</v>
      </c>
    </row>
    <row r="224" spans="1:15">
      <c r="A224" s="253" t="s">
        <v>309</v>
      </c>
      <c r="B224" s="114" t="s">
        <v>310</v>
      </c>
      <c r="C224" s="149"/>
      <c r="D224" s="430"/>
      <c r="E224" s="430"/>
      <c r="F224" s="430"/>
      <c r="G224" s="430"/>
      <c r="H224" s="430"/>
      <c r="I224" s="430"/>
      <c r="J224" s="459"/>
      <c r="K224" s="430"/>
      <c r="L224" s="430"/>
      <c r="M224" s="125">
        <f t="shared" si="49"/>
        <v>0</v>
      </c>
    </row>
    <row r="225" spans="1:13">
      <c r="A225" s="253" t="s">
        <v>311</v>
      </c>
      <c r="B225" s="114" t="s">
        <v>312</v>
      </c>
      <c r="C225" s="149"/>
      <c r="D225" s="430"/>
      <c r="E225" s="430"/>
      <c r="F225" s="430"/>
      <c r="G225" s="430"/>
      <c r="H225" s="430"/>
      <c r="I225" s="430"/>
      <c r="J225" s="459">
        <v>1000</v>
      </c>
      <c r="K225" s="430"/>
      <c r="L225" s="430"/>
      <c r="M225" s="125">
        <f t="shared" si="49"/>
        <v>1000</v>
      </c>
    </row>
    <row r="226" spans="1:13">
      <c r="A226" s="253" t="s">
        <v>313</v>
      </c>
      <c r="B226" s="114" t="s">
        <v>314</v>
      </c>
      <c r="C226" s="149"/>
      <c r="D226" s="430"/>
      <c r="E226" s="430"/>
      <c r="F226" s="430"/>
      <c r="G226" s="430"/>
      <c r="H226" s="430"/>
      <c r="I226" s="430"/>
      <c r="J226" s="459"/>
      <c r="K226" s="430"/>
      <c r="L226" s="430"/>
      <c r="M226" s="125">
        <f t="shared" si="49"/>
        <v>0</v>
      </c>
    </row>
    <row r="227" spans="1:13">
      <c r="A227" s="253" t="s">
        <v>315</v>
      </c>
      <c r="B227" s="114" t="s">
        <v>316</v>
      </c>
      <c r="C227" s="149"/>
      <c r="D227" s="430"/>
      <c r="E227" s="430"/>
      <c r="F227" s="430"/>
      <c r="G227" s="430"/>
      <c r="H227" s="430"/>
      <c r="I227" s="430"/>
      <c r="J227" s="459">
        <v>1000</v>
      </c>
      <c r="K227" s="430"/>
      <c r="L227" s="430"/>
      <c r="M227" s="125">
        <f t="shared" si="49"/>
        <v>1000</v>
      </c>
    </row>
    <row r="228" spans="1:13">
      <c r="A228" s="253" t="s">
        <v>317</v>
      </c>
      <c r="B228" s="114" t="s">
        <v>318</v>
      </c>
      <c r="C228" s="149"/>
      <c r="D228" s="430"/>
      <c r="E228" s="430"/>
      <c r="F228" s="430"/>
      <c r="G228" s="430"/>
      <c r="H228" s="430"/>
      <c r="I228" s="430"/>
      <c r="J228" s="459">
        <v>2000</v>
      </c>
      <c r="K228" s="430"/>
      <c r="L228" s="430"/>
      <c r="M228" s="125">
        <f t="shared" si="49"/>
        <v>2000</v>
      </c>
    </row>
    <row r="229" spans="1:13">
      <c r="A229" s="253" t="s">
        <v>319</v>
      </c>
      <c r="B229" s="114" t="s">
        <v>320</v>
      </c>
      <c r="C229" s="149"/>
      <c r="D229" s="430"/>
      <c r="E229" s="430"/>
      <c r="F229" s="430"/>
      <c r="G229" s="430"/>
      <c r="H229" s="430"/>
      <c r="I229" s="430"/>
      <c r="J229" s="459">
        <v>1000</v>
      </c>
      <c r="K229" s="430"/>
      <c r="L229" s="430"/>
      <c r="M229" s="125">
        <f t="shared" si="49"/>
        <v>1000</v>
      </c>
    </row>
    <row r="230" spans="1:13">
      <c r="A230" s="253" t="s">
        <v>321</v>
      </c>
      <c r="B230" s="114" t="s">
        <v>322</v>
      </c>
      <c r="C230" s="149"/>
      <c r="D230" s="430"/>
      <c r="E230" s="430"/>
      <c r="F230" s="430"/>
      <c r="G230" s="430"/>
      <c r="H230" s="430"/>
      <c r="I230" s="430"/>
      <c r="J230" s="459">
        <v>500</v>
      </c>
      <c r="K230" s="430"/>
      <c r="L230" s="430"/>
      <c r="M230" s="125">
        <f t="shared" si="49"/>
        <v>500</v>
      </c>
    </row>
    <row r="231" spans="1:13" s="609" customFormat="1">
      <c r="A231" s="614" t="s">
        <v>1250</v>
      </c>
      <c r="B231" s="617" t="s">
        <v>1225</v>
      </c>
      <c r="C231" s="612"/>
      <c r="D231" s="613"/>
      <c r="E231" s="613"/>
      <c r="F231" s="613"/>
      <c r="G231" s="613"/>
      <c r="H231" s="613"/>
      <c r="I231" s="613"/>
      <c r="J231" s="613">
        <v>2000</v>
      </c>
      <c r="K231" s="613"/>
      <c r="L231" s="613"/>
      <c r="M231" s="611">
        <f t="shared" si="49"/>
        <v>2000</v>
      </c>
    </row>
    <row r="232" spans="1:13">
      <c r="A232" s="253" t="s">
        <v>340</v>
      </c>
      <c r="B232" s="114" t="s">
        <v>341</v>
      </c>
      <c r="C232" s="149"/>
      <c r="D232" s="430"/>
      <c r="E232" s="430"/>
      <c r="F232" s="430"/>
      <c r="G232" s="430"/>
      <c r="H232" s="430"/>
      <c r="I232" s="430"/>
      <c r="J232" s="459">
        <v>7000</v>
      </c>
      <c r="K232" s="430"/>
      <c r="L232" s="430"/>
      <c r="M232" s="125">
        <f t="shared" si="49"/>
        <v>7000</v>
      </c>
    </row>
    <row r="233" spans="1:13">
      <c r="A233" s="253" t="s">
        <v>323</v>
      </c>
      <c r="B233" s="114" t="s">
        <v>324</v>
      </c>
      <c r="C233" s="149"/>
      <c r="D233" s="430"/>
      <c r="E233" s="430"/>
      <c r="F233" s="430"/>
      <c r="G233" s="430"/>
      <c r="H233" s="430"/>
      <c r="I233" s="430"/>
      <c r="J233" s="459">
        <v>1000</v>
      </c>
      <c r="K233" s="430"/>
      <c r="L233" s="430"/>
      <c r="M233" s="125">
        <f t="shared" si="49"/>
        <v>1000</v>
      </c>
    </row>
    <row r="234" spans="1:13">
      <c r="A234" s="253" t="s">
        <v>325</v>
      </c>
      <c r="B234" s="114" t="s">
        <v>326</v>
      </c>
      <c r="C234" s="149"/>
      <c r="D234" s="430"/>
      <c r="E234" s="430"/>
      <c r="F234" s="430"/>
      <c r="G234" s="430"/>
      <c r="H234" s="430"/>
      <c r="I234" s="430"/>
      <c r="J234" s="459">
        <v>6000</v>
      </c>
      <c r="K234" s="430"/>
      <c r="L234" s="430"/>
      <c r="M234" s="125">
        <f t="shared" si="49"/>
        <v>6000</v>
      </c>
    </row>
    <row r="235" spans="1:13" ht="19.5">
      <c r="A235" s="290" t="s">
        <v>713</v>
      </c>
      <c r="B235" s="291" t="s">
        <v>715</v>
      </c>
      <c r="C235" s="292"/>
      <c r="D235" s="430"/>
      <c r="E235" s="430"/>
      <c r="F235" s="430"/>
      <c r="G235" s="430"/>
      <c r="H235" s="430"/>
      <c r="I235" s="430"/>
      <c r="J235" s="459">
        <v>15000</v>
      </c>
      <c r="K235" s="430"/>
      <c r="L235" s="430"/>
      <c r="M235" s="125">
        <f t="shared" si="49"/>
        <v>15000</v>
      </c>
    </row>
    <row r="236" spans="1:13" ht="19.899999999999999" customHeight="1">
      <c r="A236" s="290" t="s">
        <v>714</v>
      </c>
      <c r="B236" s="291" t="s">
        <v>716</v>
      </c>
      <c r="C236" s="292"/>
      <c r="D236" s="430"/>
      <c r="E236" s="430"/>
      <c r="F236" s="430"/>
      <c r="G236" s="430"/>
      <c r="H236" s="430"/>
      <c r="I236" s="430"/>
      <c r="J236" s="459">
        <v>229500</v>
      </c>
      <c r="K236" s="430"/>
      <c r="L236" s="430"/>
      <c r="M236" s="125">
        <f t="shared" si="49"/>
        <v>229500</v>
      </c>
    </row>
    <row r="237" spans="1:13">
      <c r="A237" s="253" t="s">
        <v>327</v>
      </c>
      <c r="B237" s="114" t="s">
        <v>328</v>
      </c>
      <c r="C237" s="149"/>
      <c r="D237" s="430"/>
      <c r="E237" s="430"/>
      <c r="F237" s="430"/>
      <c r="G237" s="430"/>
      <c r="H237" s="430"/>
      <c r="I237" s="430"/>
      <c r="J237" s="459">
        <v>227600</v>
      </c>
      <c r="K237" s="430"/>
      <c r="L237" s="430"/>
      <c r="M237" s="125">
        <f t="shared" si="49"/>
        <v>227600</v>
      </c>
    </row>
    <row r="238" spans="1:13">
      <c r="A238" s="253" t="s">
        <v>329</v>
      </c>
      <c r="B238" s="114" t="s">
        <v>330</v>
      </c>
      <c r="C238" s="149"/>
      <c r="D238" s="430"/>
      <c r="E238" s="430"/>
      <c r="F238" s="430"/>
      <c r="G238" s="430"/>
      <c r="H238" s="430"/>
      <c r="I238" s="430"/>
      <c r="J238" s="459">
        <v>2000</v>
      </c>
      <c r="K238" s="430"/>
      <c r="L238" s="430"/>
      <c r="M238" s="125">
        <f t="shared" si="49"/>
        <v>2000</v>
      </c>
    </row>
    <row r="239" spans="1:13">
      <c r="A239" s="253" t="s">
        <v>331</v>
      </c>
      <c r="B239" s="114" t="s">
        <v>332</v>
      </c>
      <c r="C239" s="149"/>
      <c r="D239" s="430"/>
      <c r="E239" s="430"/>
      <c r="F239" s="430"/>
      <c r="G239" s="430"/>
      <c r="H239" s="430"/>
      <c r="I239" s="430"/>
      <c r="J239" s="459">
        <v>1000</v>
      </c>
      <c r="K239" s="430"/>
      <c r="L239" s="430"/>
      <c r="M239" s="125">
        <f t="shared" si="49"/>
        <v>1000</v>
      </c>
    </row>
    <row r="240" spans="1:13">
      <c r="A240" s="253" t="s">
        <v>333</v>
      </c>
      <c r="B240" s="114" t="s">
        <v>334</v>
      </c>
      <c r="C240" s="149"/>
      <c r="D240" s="430"/>
      <c r="E240" s="430"/>
      <c r="F240" s="430"/>
      <c r="G240" s="430"/>
      <c r="H240" s="430"/>
      <c r="I240" s="430"/>
      <c r="J240" s="459">
        <v>6000</v>
      </c>
      <c r="K240" s="430"/>
      <c r="L240" s="430"/>
      <c r="M240" s="125">
        <f t="shared" si="49"/>
        <v>6000</v>
      </c>
    </row>
    <row r="241" spans="1:13">
      <c r="A241" s="30" t="s">
        <v>339</v>
      </c>
      <c r="B241" s="114" t="s">
        <v>342</v>
      </c>
      <c r="C241" s="149"/>
      <c r="D241" s="430"/>
      <c r="E241" s="430"/>
      <c r="F241" s="430"/>
      <c r="G241" s="430"/>
      <c r="H241" s="430"/>
      <c r="I241" s="430"/>
      <c r="J241" s="459">
        <v>3000</v>
      </c>
      <c r="K241" s="430"/>
      <c r="L241" s="430"/>
      <c r="M241" s="125">
        <f t="shared" si="49"/>
        <v>3000</v>
      </c>
    </row>
    <row r="242" spans="1:13">
      <c r="A242" s="30" t="s">
        <v>345</v>
      </c>
      <c r="B242" s="114" t="s">
        <v>691</v>
      </c>
      <c r="C242" s="149"/>
      <c r="D242" s="430"/>
      <c r="E242" s="430"/>
      <c r="F242" s="430"/>
      <c r="G242" s="430"/>
      <c r="H242" s="430"/>
      <c r="I242" s="430"/>
      <c r="J242" s="459">
        <v>2000</v>
      </c>
      <c r="K242" s="430"/>
      <c r="L242" s="430"/>
      <c r="M242" s="125">
        <f t="shared" si="49"/>
        <v>2000</v>
      </c>
    </row>
    <row r="243" spans="1:13">
      <c r="A243" s="280" t="s">
        <v>689</v>
      </c>
      <c r="B243" s="281" t="s">
        <v>692</v>
      </c>
      <c r="C243" s="282"/>
      <c r="D243" s="430"/>
      <c r="E243" s="430"/>
      <c r="F243" s="430"/>
      <c r="G243" s="430"/>
      <c r="H243" s="430"/>
      <c r="I243" s="430"/>
      <c r="J243" s="459">
        <v>2000</v>
      </c>
      <c r="K243" s="430"/>
      <c r="L243" s="430"/>
      <c r="M243" s="125">
        <f t="shared" si="49"/>
        <v>2000</v>
      </c>
    </row>
    <row r="244" spans="1:13">
      <c r="A244" s="280" t="s">
        <v>690</v>
      </c>
      <c r="B244" s="281" t="s">
        <v>693</v>
      </c>
      <c r="C244" s="282"/>
      <c r="D244" s="430"/>
      <c r="E244" s="430"/>
      <c r="F244" s="430"/>
      <c r="G244" s="430"/>
      <c r="H244" s="430"/>
      <c r="I244" s="430"/>
      <c r="J244" s="459">
        <v>5000</v>
      </c>
      <c r="K244" s="430"/>
      <c r="L244" s="430"/>
      <c r="M244" s="125">
        <f t="shared" si="49"/>
        <v>5000</v>
      </c>
    </row>
    <row r="245" spans="1:13" ht="10.9" customHeight="1">
      <c r="A245" s="30" t="s">
        <v>1049</v>
      </c>
      <c r="B245" s="114" t="s">
        <v>912</v>
      </c>
      <c r="C245" s="440" t="s">
        <v>679</v>
      </c>
      <c r="D245" s="429"/>
      <c r="E245" s="429"/>
      <c r="F245" s="429"/>
      <c r="G245" s="429"/>
      <c r="H245" s="429"/>
      <c r="I245" s="429"/>
      <c r="J245" s="458">
        <v>6000</v>
      </c>
      <c r="K245" s="429"/>
      <c r="L245" s="429"/>
      <c r="M245" s="125">
        <f t="shared" si="49"/>
        <v>6000</v>
      </c>
    </row>
    <row r="246" spans="1:13" ht="14.45" customHeight="1">
      <c r="A246" s="254" t="s">
        <v>338</v>
      </c>
      <c r="B246" s="115" t="s">
        <v>336</v>
      </c>
      <c r="C246" s="150"/>
      <c r="D246" s="431">
        <f t="shared" ref="D246:L246" si="50">SUM(D220:D245)</f>
        <v>0</v>
      </c>
      <c r="E246" s="431">
        <f t="shared" si="50"/>
        <v>0</v>
      </c>
      <c r="F246" s="431">
        <f t="shared" si="50"/>
        <v>0</v>
      </c>
      <c r="G246" s="431">
        <f t="shared" si="50"/>
        <v>0</v>
      </c>
      <c r="H246" s="431">
        <f t="shared" si="50"/>
        <v>0</v>
      </c>
      <c r="I246" s="431">
        <f t="shared" si="50"/>
        <v>0</v>
      </c>
      <c r="J246" s="431">
        <f t="shared" si="50"/>
        <v>523600</v>
      </c>
      <c r="K246" s="431">
        <f t="shared" si="50"/>
        <v>0</v>
      </c>
      <c r="L246" s="431">
        <f t="shared" si="50"/>
        <v>0</v>
      </c>
      <c r="M246" s="99">
        <f t="shared" ref="M246" si="51">SUM(M220:M245)</f>
        <v>523600</v>
      </c>
    </row>
    <row r="247" spans="1:13">
      <c r="A247" s="255"/>
      <c r="B247" s="50" t="s">
        <v>606</v>
      </c>
      <c r="C247" s="137"/>
      <c r="D247" s="432"/>
      <c r="E247" s="432"/>
      <c r="F247" s="432"/>
      <c r="G247" s="432"/>
      <c r="H247" s="432"/>
      <c r="I247" s="432"/>
      <c r="J247" s="432"/>
      <c r="K247" s="432"/>
      <c r="L247" s="432"/>
      <c r="M247" s="46"/>
    </row>
    <row r="248" spans="1:13">
      <c r="A248" s="256" t="s">
        <v>507</v>
      </c>
      <c r="B248" s="105" t="s">
        <v>124</v>
      </c>
      <c r="C248" s="136" t="s">
        <v>125</v>
      </c>
      <c r="D248" s="475"/>
      <c r="E248" s="475"/>
      <c r="F248" s="476"/>
      <c r="G248" s="476"/>
      <c r="H248" s="476"/>
      <c r="I248" s="476"/>
      <c r="J248" s="476"/>
      <c r="K248" s="476"/>
      <c r="L248" s="476"/>
      <c r="M248" s="126">
        <f t="shared" ref="M248:M322" si="52">SUM(D248:L248)</f>
        <v>0</v>
      </c>
    </row>
    <row r="249" spans="1:13">
      <c r="A249" s="257" t="s">
        <v>508</v>
      </c>
      <c r="B249" s="104" t="s">
        <v>126</v>
      </c>
      <c r="C249" s="136"/>
      <c r="D249" s="475"/>
      <c r="E249" s="475"/>
      <c r="F249" s="476"/>
      <c r="G249" s="476"/>
      <c r="H249" s="476"/>
      <c r="I249" s="476"/>
      <c r="J249" s="476"/>
      <c r="K249" s="476"/>
      <c r="L249" s="476"/>
      <c r="M249" s="126">
        <f t="shared" si="52"/>
        <v>0</v>
      </c>
    </row>
    <row r="250" spans="1:13">
      <c r="A250" s="258" t="s">
        <v>509</v>
      </c>
      <c r="B250" s="105" t="s">
        <v>127</v>
      </c>
      <c r="C250" s="136"/>
      <c r="D250" s="475"/>
      <c r="E250" s="475"/>
      <c r="F250" s="476"/>
      <c r="G250" s="476"/>
      <c r="H250" s="476"/>
      <c r="I250" s="476"/>
      <c r="J250" s="476"/>
      <c r="K250" s="476"/>
      <c r="L250" s="476"/>
      <c r="M250" s="126">
        <f t="shared" si="52"/>
        <v>0</v>
      </c>
    </row>
    <row r="251" spans="1:13">
      <c r="A251" s="258" t="s">
        <v>510</v>
      </c>
      <c r="B251" s="105" t="s">
        <v>128</v>
      </c>
      <c r="C251" s="136"/>
      <c r="D251" s="475"/>
      <c r="E251" s="475"/>
      <c r="F251" s="476"/>
      <c r="G251" s="476"/>
      <c r="H251" s="476"/>
      <c r="I251" s="476"/>
      <c r="J251" s="476"/>
      <c r="K251" s="476"/>
      <c r="L251" s="476"/>
      <c r="M251" s="126">
        <f t="shared" si="52"/>
        <v>0</v>
      </c>
    </row>
    <row r="252" spans="1:13">
      <c r="A252" s="258" t="s">
        <v>511</v>
      </c>
      <c r="B252" s="105" t="s">
        <v>343</v>
      </c>
      <c r="C252" s="136"/>
      <c r="D252" s="475"/>
      <c r="E252" s="475"/>
      <c r="F252" s="476"/>
      <c r="G252" s="476"/>
      <c r="H252" s="476"/>
      <c r="I252" s="476"/>
      <c r="J252" s="476"/>
      <c r="K252" s="476"/>
      <c r="L252" s="476"/>
      <c r="M252" s="126">
        <f t="shared" si="52"/>
        <v>0</v>
      </c>
    </row>
    <row r="253" spans="1:13">
      <c r="A253" s="258" t="s">
        <v>512</v>
      </c>
      <c r="B253" s="105" t="s">
        <v>129</v>
      </c>
      <c r="C253" s="136"/>
      <c r="D253" s="475"/>
      <c r="E253" s="475"/>
      <c r="F253" s="476"/>
      <c r="G253" s="476"/>
      <c r="H253" s="476"/>
      <c r="I253" s="476"/>
      <c r="J253" s="476"/>
      <c r="K253" s="476"/>
      <c r="L253" s="476"/>
      <c r="M253" s="126">
        <f t="shared" si="52"/>
        <v>0</v>
      </c>
    </row>
    <row r="254" spans="1:13">
      <c r="A254" s="258" t="s">
        <v>513</v>
      </c>
      <c r="B254" s="105" t="s">
        <v>130</v>
      </c>
      <c r="C254" s="136"/>
      <c r="D254" s="475"/>
      <c r="E254" s="475"/>
      <c r="F254" s="476"/>
      <c r="G254" s="476"/>
      <c r="H254" s="476"/>
      <c r="I254" s="476"/>
      <c r="J254" s="476"/>
      <c r="K254" s="476"/>
      <c r="L254" s="476"/>
      <c r="M254" s="126">
        <f t="shared" si="52"/>
        <v>0</v>
      </c>
    </row>
    <row r="255" spans="1:13">
      <c r="A255" s="258" t="s">
        <v>514</v>
      </c>
      <c r="B255" s="105" t="s">
        <v>131</v>
      </c>
      <c r="C255" s="136"/>
      <c r="D255" s="475"/>
      <c r="E255" s="475"/>
      <c r="F255" s="476"/>
      <c r="G255" s="476"/>
      <c r="H255" s="476"/>
      <c r="I255" s="476"/>
      <c r="J255" s="476"/>
      <c r="K255" s="476"/>
      <c r="L255" s="476"/>
      <c r="M255" s="126">
        <f t="shared" si="52"/>
        <v>0</v>
      </c>
    </row>
    <row r="256" spans="1:13">
      <c r="A256" s="258" t="s">
        <v>515</v>
      </c>
      <c r="B256" s="105" t="s">
        <v>132</v>
      </c>
      <c r="C256" s="136"/>
      <c r="D256" s="475"/>
      <c r="E256" s="475"/>
      <c r="F256" s="476"/>
      <c r="G256" s="476"/>
      <c r="H256" s="476"/>
      <c r="I256" s="476"/>
      <c r="J256" s="476"/>
      <c r="K256" s="476"/>
      <c r="L256" s="476"/>
      <c r="M256" s="126">
        <f t="shared" si="52"/>
        <v>0</v>
      </c>
    </row>
    <row r="257" spans="1:13">
      <c r="A257" s="240" t="s">
        <v>516</v>
      </c>
      <c r="B257" s="106" t="s">
        <v>133</v>
      </c>
      <c r="C257" s="137"/>
      <c r="D257" s="477"/>
      <c r="E257" s="477"/>
      <c r="F257" s="478"/>
      <c r="G257" s="478"/>
      <c r="H257" s="478">
        <v>494.2</v>
      </c>
      <c r="I257" s="478"/>
      <c r="J257" s="478">
        <v>243.6</v>
      </c>
      <c r="K257" s="478"/>
      <c r="L257" s="479"/>
      <c r="M257" s="266">
        <f t="shared" si="52"/>
        <v>737.8</v>
      </c>
    </row>
    <row r="258" spans="1:13">
      <c r="A258" s="240" t="s">
        <v>517</v>
      </c>
      <c r="B258" s="106" t="s">
        <v>134</v>
      </c>
      <c r="C258" s="137"/>
      <c r="D258" s="477"/>
      <c r="E258" s="477"/>
      <c r="F258" s="478"/>
      <c r="G258" s="478"/>
      <c r="H258" s="478">
        <v>526.20000000000005</v>
      </c>
      <c r="I258" s="478"/>
      <c r="J258" s="478">
        <v>259.26</v>
      </c>
      <c r="K258" s="478"/>
      <c r="L258" s="479"/>
      <c r="M258" s="266">
        <f t="shared" si="52"/>
        <v>785.46</v>
      </c>
    </row>
    <row r="259" spans="1:13">
      <c r="A259" s="240" t="s">
        <v>518</v>
      </c>
      <c r="B259" s="106" t="s">
        <v>135</v>
      </c>
      <c r="C259" s="137"/>
      <c r="D259" s="477"/>
      <c r="E259" s="477"/>
      <c r="F259" s="478"/>
      <c r="G259" s="478"/>
      <c r="H259" s="478"/>
      <c r="I259" s="478"/>
      <c r="J259" s="478"/>
      <c r="K259" s="478"/>
      <c r="L259" s="479"/>
      <c r="M259" s="266">
        <f t="shared" si="52"/>
        <v>0</v>
      </c>
    </row>
    <row r="260" spans="1:13">
      <c r="A260" s="240" t="s">
        <v>519</v>
      </c>
      <c r="B260" s="107" t="s">
        <v>136</v>
      </c>
      <c r="C260" s="137" t="s">
        <v>351</v>
      </c>
      <c r="D260" s="477"/>
      <c r="E260" s="477"/>
      <c r="F260" s="478"/>
      <c r="G260" s="478"/>
      <c r="H260" s="478"/>
      <c r="I260" s="478"/>
      <c r="J260" s="478"/>
      <c r="K260" s="478"/>
      <c r="L260" s="479"/>
      <c r="M260" s="266">
        <f t="shared" si="52"/>
        <v>0</v>
      </c>
    </row>
    <row r="261" spans="1:13" ht="17.25">
      <c r="A261" s="331" t="s">
        <v>753</v>
      </c>
      <c r="B261" s="336" t="s">
        <v>754</v>
      </c>
      <c r="C261" s="335" t="s">
        <v>755</v>
      </c>
      <c r="D261" s="477"/>
      <c r="E261" s="477"/>
      <c r="F261" s="478"/>
      <c r="G261" s="478"/>
      <c r="H261" s="478"/>
      <c r="I261" s="478"/>
      <c r="J261" s="478"/>
      <c r="K261" s="478"/>
      <c r="L261" s="479"/>
      <c r="M261" s="266">
        <f t="shared" si="52"/>
        <v>0</v>
      </c>
    </row>
    <row r="262" spans="1:13">
      <c r="A262" s="241" t="s">
        <v>658</v>
      </c>
      <c r="B262" s="107" t="s">
        <v>634</v>
      </c>
      <c r="C262" s="137"/>
      <c r="D262" s="477"/>
      <c r="E262" s="477"/>
      <c r="F262" s="478"/>
      <c r="G262" s="478"/>
      <c r="H262" s="478"/>
      <c r="I262" s="478"/>
      <c r="J262" s="478"/>
      <c r="K262" s="478"/>
      <c r="L262" s="479"/>
      <c r="M262" s="266">
        <f t="shared" si="52"/>
        <v>0</v>
      </c>
    </row>
    <row r="263" spans="1:13">
      <c r="A263" s="240" t="s">
        <v>520</v>
      </c>
      <c r="B263" s="106" t="s">
        <v>137</v>
      </c>
      <c r="C263" s="137"/>
      <c r="D263" s="477"/>
      <c r="E263" s="477"/>
      <c r="F263" s="478"/>
      <c r="G263" s="478"/>
      <c r="H263" s="478"/>
      <c r="I263" s="478"/>
      <c r="J263" s="478"/>
      <c r="K263" s="478"/>
      <c r="L263" s="479"/>
      <c r="M263" s="266">
        <f t="shared" si="52"/>
        <v>0</v>
      </c>
    </row>
    <row r="264" spans="1:13">
      <c r="A264" s="240" t="s">
        <v>521</v>
      </c>
      <c r="B264" s="106" t="s">
        <v>138</v>
      </c>
      <c r="C264" s="137"/>
      <c r="D264" s="477"/>
      <c r="E264" s="477"/>
      <c r="F264" s="478"/>
      <c r="G264" s="478"/>
      <c r="H264" s="478"/>
      <c r="I264" s="478"/>
      <c r="J264" s="478"/>
      <c r="K264" s="478"/>
      <c r="L264" s="479"/>
      <c r="M264" s="266">
        <f t="shared" si="52"/>
        <v>0</v>
      </c>
    </row>
    <row r="265" spans="1:13">
      <c r="A265" s="240" t="s">
        <v>522</v>
      </c>
      <c r="B265" s="106" t="s">
        <v>139</v>
      </c>
      <c r="C265" s="137"/>
      <c r="D265" s="477"/>
      <c r="E265" s="477"/>
      <c r="F265" s="478"/>
      <c r="G265" s="478"/>
      <c r="H265" s="478"/>
      <c r="I265" s="478"/>
      <c r="J265" s="478"/>
      <c r="K265" s="478"/>
      <c r="L265" s="479"/>
      <c r="M265" s="266">
        <f t="shared" si="52"/>
        <v>0</v>
      </c>
    </row>
    <row r="266" spans="1:13">
      <c r="A266" s="242" t="s">
        <v>523</v>
      </c>
      <c r="B266" s="108" t="s">
        <v>140</v>
      </c>
      <c r="C266" s="138"/>
      <c r="D266" s="477"/>
      <c r="E266" s="477"/>
      <c r="F266" s="479"/>
      <c r="G266" s="479"/>
      <c r="H266" s="479"/>
      <c r="I266" s="479"/>
      <c r="J266" s="479"/>
      <c r="K266" s="479"/>
      <c r="L266" s="479"/>
      <c r="M266" s="266">
        <f t="shared" si="52"/>
        <v>0</v>
      </c>
    </row>
    <row r="267" spans="1:13">
      <c r="A267" s="240" t="s">
        <v>352</v>
      </c>
      <c r="B267" s="106" t="s">
        <v>141</v>
      </c>
      <c r="C267" s="137"/>
      <c r="D267" s="477"/>
      <c r="E267" s="477"/>
      <c r="F267" s="478"/>
      <c r="G267" s="478"/>
      <c r="H267" s="478"/>
      <c r="I267" s="478"/>
      <c r="J267" s="478">
        <v>361.53</v>
      </c>
      <c r="K267" s="478"/>
      <c r="L267" s="479"/>
      <c r="M267" s="266">
        <f t="shared" si="52"/>
        <v>361.53</v>
      </c>
    </row>
    <row r="268" spans="1:13">
      <c r="A268" s="240" t="s">
        <v>524</v>
      </c>
      <c r="B268" s="106" t="s">
        <v>142</v>
      </c>
      <c r="C268" s="137"/>
      <c r="D268" s="477"/>
      <c r="E268" s="477"/>
      <c r="F268" s="478"/>
      <c r="G268" s="478"/>
      <c r="H268" s="478"/>
      <c r="I268" s="478"/>
      <c r="J268" s="478"/>
      <c r="K268" s="478"/>
      <c r="L268" s="479"/>
      <c r="M268" s="266">
        <f t="shared" si="52"/>
        <v>0</v>
      </c>
    </row>
    <row r="269" spans="1:13">
      <c r="A269" s="240" t="s">
        <v>525</v>
      </c>
      <c r="B269" s="106" t="s">
        <v>143</v>
      </c>
      <c r="C269" s="137"/>
      <c r="D269" s="477"/>
      <c r="E269" s="477"/>
      <c r="F269" s="478"/>
      <c r="G269" s="478"/>
      <c r="H269" s="478"/>
      <c r="I269" s="478"/>
      <c r="J269" s="478"/>
      <c r="K269" s="478"/>
      <c r="L269" s="479"/>
      <c r="M269" s="266">
        <f t="shared" si="52"/>
        <v>0</v>
      </c>
    </row>
    <row r="270" spans="1:13">
      <c r="A270" s="240" t="s">
        <v>526</v>
      </c>
      <c r="B270" s="106" t="s">
        <v>144</v>
      </c>
      <c r="C270" s="137"/>
      <c r="D270" s="477"/>
      <c r="E270" s="477"/>
      <c r="F270" s="478"/>
      <c r="G270" s="478"/>
      <c r="H270" s="478"/>
      <c r="I270" s="478"/>
      <c r="J270" s="478"/>
      <c r="K270" s="478"/>
      <c r="L270" s="479"/>
      <c r="M270" s="266">
        <f t="shared" si="52"/>
        <v>0</v>
      </c>
    </row>
    <row r="271" spans="1:13">
      <c r="A271" s="240" t="s">
        <v>527</v>
      </c>
      <c r="B271" s="106" t="s">
        <v>145</v>
      </c>
      <c r="C271" s="137"/>
      <c r="D271" s="477"/>
      <c r="E271" s="477"/>
      <c r="F271" s="478"/>
      <c r="G271" s="478"/>
      <c r="H271" s="478"/>
      <c r="I271" s="478"/>
      <c r="J271" s="478"/>
      <c r="K271" s="478"/>
      <c r="L271" s="479"/>
      <c r="M271" s="266">
        <f t="shared" si="52"/>
        <v>0</v>
      </c>
    </row>
    <row r="272" spans="1:13">
      <c r="A272" s="240" t="s">
        <v>360</v>
      </c>
      <c r="B272" s="106" t="s">
        <v>146</v>
      </c>
      <c r="C272" s="137"/>
      <c r="D272" s="477"/>
      <c r="E272" s="477"/>
      <c r="F272" s="478"/>
      <c r="G272" s="478"/>
      <c r="H272" s="478"/>
      <c r="I272" s="478"/>
      <c r="J272" s="478">
        <v>5225.49</v>
      </c>
      <c r="K272" s="478"/>
      <c r="L272" s="479"/>
      <c r="M272" s="266">
        <f t="shared" si="52"/>
        <v>5225.49</v>
      </c>
    </row>
    <row r="273" spans="1:13">
      <c r="A273" s="240" t="s">
        <v>528</v>
      </c>
      <c r="B273" s="106" t="s">
        <v>147</v>
      </c>
      <c r="C273" s="137"/>
      <c r="D273" s="477"/>
      <c r="E273" s="477"/>
      <c r="F273" s="478"/>
      <c r="G273" s="478"/>
      <c r="H273" s="478"/>
      <c r="I273" s="478"/>
      <c r="J273" s="478"/>
      <c r="K273" s="478"/>
      <c r="L273" s="479"/>
      <c r="M273" s="266">
        <f t="shared" si="52"/>
        <v>0</v>
      </c>
    </row>
    <row r="274" spans="1:13">
      <c r="A274" s="240" t="s">
        <v>359</v>
      </c>
      <c r="B274" s="106" t="s">
        <v>148</v>
      </c>
      <c r="C274" s="137"/>
      <c r="D274" s="477"/>
      <c r="E274" s="477"/>
      <c r="F274" s="478"/>
      <c r="G274" s="478"/>
      <c r="H274" s="478"/>
      <c r="I274" s="478"/>
      <c r="J274" s="478">
        <v>16214.1</v>
      </c>
      <c r="K274" s="478"/>
      <c r="L274" s="479"/>
      <c r="M274" s="266">
        <f t="shared" si="52"/>
        <v>16214.1</v>
      </c>
    </row>
    <row r="275" spans="1:13">
      <c r="A275" s="240" t="s">
        <v>529</v>
      </c>
      <c r="B275" s="106" t="s">
        <v>149</v>
      </c>
      <c r="C275" s="137"/>
      <c r="D275" s="477"/>
      <c r="E275" s="477"/>
      <c r="F275" s="478"/>
      <c r="G275" s="478"/>
      <c r="H275" s="478"/>
      <c r="I275" s="478"/>
      <c r="J275" s="478"/>
      <c r="K275" s="478"/>
      <c r="L275" s="479"/>
      <c r="M275" s="266">
        <f t="shared" si="52"/>
        <v>0</v>
      </c>
    </row>
    <row r="276" spans="1:13">
      <c r="A276" s="240" t="s">
        <v>530</v>
      </c>
      <c r="B276" s="106" t="s">
        <v>150</v>
      </c>
      <c r="C276" s="137"/>
      <c r="D276" s="477"/>
      <c r="E276" s="477"/>
      <c r="F276" s="478"/>
      <c r="G276" s="478"/>
      <c r="H276" s="478"/>
      <c r="I276" s="478"/>
      <c r="J276" s="478"/>
      <c r="K276" s="478"/>
      <c r="L276" s="479"/>
      <c r="M276" s="266">
        <f t="shared" si="52"/>
        <v>0</v>
      </c>
    </row>
    <row r="277" spans="1:13">
      <c r="A277" s="240" t="s">
        <v>531</v>
      </c>
      <c r="B277" s="106" t="s">
        <v>151</v>
      </c>
      <c r="C277" s="137"/>
      <c r="D277" s="477"/>
      <c r="E277" s="477"/>
      <c r="F277" s="478"/>
      <c r="G277" s="478"/>
      <c r="H277" s="478"/>
      <c r="I277" s="478"/>
      <c r="J277" s="478"/>
      <c r="K277" s="478"/>
      <c r="L277" s="479"/>
      <c r="M277" s="266">
        <f t="shared" si="52"/>
        <v>0</v>
      </c>
    </row>
    <row r="278" spans="1:13">
      <c r="A278" s="240" t="s">
        <v>532</v>
      </c>
      <c r="B278" s="106" t="s">
        <v>152</v>
      </c>
      <c r="C278" s="137"/>
      <c r="D278" s="477"/>
      <c r="E278" s="477"/>
      <c r="F278" s="478"/>
      <c r="G278" s="478"/>
      <c r="H278" s="478"/>
      <c r="I278" s="478"/>
      <c r="J278" s="478"/>
      <c r="K278" s="478"/>
      <c r="L278" s="479"/>
      <c r="M278" s="266">
        <f t="shared" si="52"/>
        <v>0</v>
      </c>
    </row>
    <row r="279" spans="1:13">
      <c r="A279" s="240" t="s">
        <v>533</v>
      </c>
      <c r="B279" s="106" t="s">
        <v>153</v>
      </c>
      <c r="C279" s="137"/>
      <c r="D279" s="477"/>
      <c r="E279" s="477"/>
      <c r="F279" s="478"/>
      <c r="G279" s="478"/>
      <c r="H279" s="478"/>
      <c r="I279" s="478"/>
      <c r="J279" s="478"/>
      <c r="K279" s="478"/>
      <c r="L279" s="479"/>
      <c r="M279" s="266">
        <f t="shared" si="52"/>
        <v>0</v>
      </c>
    </row>
    <row r="280" spans="1:13">
      <c r="A280" s="240" t="s">
        <v>534</v>
      </c>
      <c r="B280" s="106" t="s">
        <v>154</v>
      </c>
      <c r="C280" s="137"/>
      <c r="D280" s="477"/>
      <c r="E280" s="477"/>
      <c r="F280" s="478"/>
      <c r="G280" s="478"/>
      <c r="H280" s="478"/>
      <c r="I280" s="478">
        <v>112</v>
      </c>
      <c r="J280" s="478"/>
      <c r="K280" s="478"/>
      <c r="L280" s="479"/>
      <c r="M280" s="266">
        <f t="shared" si="52"/>
        <v>112</v>
      </c>
    </row>
    <row r="281" spans="1:13">
      <c r="A281" s="240" t="s">
        <v>535</v>
      </c>
      <c r="B281" s="106" t="s">
        <v>155</v>
      </c>
      <c r="C281" s="137"/>
      <c r="D281" s="477"/>
      <c r="E281" s="477"/>
      <c r="F281" s="478"/>
      <c r="G281" s="478"/>
      <c r="H281" s="478"/>
      <c r="I281" s="478"/>
      <c r="J281" s="478"/>
      <c r="K281" s="478"/>
      <c r="L281" s="479"/>
      <c r="M281" s="266">
        <f t="shared" si="52"/>
        <v>0</v>
      </c>
    </row>
    <row r="282" spans="1:13">
      <c r="A282" s="240" t="s">
        <v>536</v>
      </c>
      <c r="B282" s="106" t="s">
        <v>156</v>
      </c>
      <c r="C282" s="137"/>
      <c r="D282" s="477"/>
      <c r="E282" s="477"/>
      <c r="F282" s="478"/>
      <c r="G282" s="478"/>
      <c r="H282" s="478"/>
      <c r="I282" s="478"/>
      <c r="J282" s="478"/>
      <c r="K282" s="478"/>
      <c r="L282" s="479"/>
      <c r="M282" s="266">
        <f t="shared" si="52"/>
        <v>0</v>
      </c>
    </row>
    <row r="283" spans="1:13">
      <c r="A283" s="240" t="s">
        <v>537</v>
      </c>
      <c r="B283" s="106" t="s">
        <v>157</v>
      </c>
      <c r="C283" s="137"/>
      <c r="D283" s="477"/>
      <c r="E283" s="477"/>
      <c r="F283" s="478"/>
      <c r="G283" s="478"/>
      <c r="H283" s="478"/>
      <c r="I283" s="478"/>
      <c r="J283" s="478"/>
      <c r="K283" s="478"/>
      <c r="L283" s="479"/>
      <c r="M283" s="266">
        <f t="shared" si="52"/>
        <v>0</v>
      </c>
    </row>
    <row r="284" spans="1:13">
      <c r="A284" s="240" t="s">
        <v>538</v>
      </c>
      <c r="B284" s="106" t="s">
        <v>158</v>
      </c>
      <c r="C284" s="137"/>
      <c r="D284" s="477"/>
      <c r="E284" s="477"/>
      <c r="F284" s="478"/>
      <c r="G284" s="478"/>
      <c r="H284" s="478"/>
      <c r="I284" s="478"/>
      <c r="J284" s="478"/>
      <c r="K284" s="478"/>
      <c r="L284" s="479"/>
      <c r="M284" s="266">
        <f t="shared" si="52"/>
        <v>0</v>
      </c>
    </row>
    <row r="285" spans="1:13">
      <c r="A285" s="240" t="s">
        <v>539</v>
      </c>
      <c r="B285" s="106" t="s">
        <v>159</v>
      </c>
      <c r="C285" s="137"/>
      <c r="D285" s="477"/>
      <c r="E285" s="477"/>
      <c r="F285" s="478"/>
      <c r="G285" s="478"/>
      <c r="H285" s="478"/>
      <c r="I285" s="478"/>
      <c r="J285" s="478"/>
      <c r="K285" s="478"/>
      <c r="L285" s="479"/>
      <c r="M285" s="266">
        <f t="shared" si="52"/>
        <v>0</v>
      </c>
    </row>
    <row r="286" spans="1:13">
      <c r="A286" s="230" t="s">
        <v>540</v>
      </c>
      <c r="B286" s="108" t="s">
        <v>160</v>
      </c>
      <c r="C286" s="139"/>
      <c r="D286" s="477"/>
      <c r="E286" s="477"/>
      <c r="F286" s="480"/>
      <c r="G286" s="480"/>
      <c r="H286" s="480"/>
      <c r="I286" s="480"/>
      <c r="J286" s="480"/>
      <c r="K286" s="480"/>
      <c r="L286" s="480"/>
      <c r="M286" s="266">
        <f t="shared" si="52"/>
        <v>0</v>
      </c>
    </row>
    <row r="287" spans="1:13">
      <c r="A287" s="240" t="s">
        <v>541</v>
      </c>
      <c r="B287" s="106" t="s">
        <v>161</v>
      </c>
      <c r="C287" s="137"/>
      <c r="D287" s="477"/>
      <c r="E287" s="477"/>
      <c r="F287" s="478"/>
      <c r="G287" s="478"/>
      <c r="H287" s="478"/>
      <c r="I287" s="478"/>
      <c r="J287" s="478"/>
      <c r="K287" s="478"/>
      <c r="L287" s="479"/>
      <c r="M287" s="266">
        <f t="shared" si="52"/>
        <v>0</v>
      </c>
    </row>
    <row r="288" spans="1:13" ht="25.5">
      <c r="A288" s="287" t="s">
        <v>717</v>
      </c>
      <c r="B288" s="288" t="s">
        <v>708</v>
      </c>
      <c r="C288" s="332" t="s">
        <v>125</v>
      </c>
      <c r="D288" s="481"/>
      <c r="E288" s="481"/>
      <c r="F288" s="482"/>
      <c r="G288" s="482"/>
      <c r="H288" s="482"/>
      <c r="I288" s="482"/>
      <c r="J288" s="482"/>
      <c r="K288" s="482"/>
      <c r="L288" s="482"/>
      <c r="M288" s="293">
        <f t="shared" si="52"/>
        <v>0</v>
      </c>
    </row>
    <row r="289" spans="1:13" ht="25.5">
      <c r="A289" s="283" t="s">
        <v>718</v>
      </c>
      <c r="B289" s="284" t="s">
        <v>705</v>
      </c>
      <c r="C289" s="333"/>
      <c r="D289" s="477"/>
      <c r="E289" s="477"/>
      <c r="F289" s="478"/>
      <c r="G289" s="478"/>
      <c r="H289" s="478"/>
      <c r="I289" s="478"/>
      <c r="J289" s="478"/>
      <c r="K289" s="478"/>
      <c r="L289" s="479"/>
      <c r="M289" s="266">
        <f t="shared" si="52"/>
        <v>0</v>
      </c>
    </row>
    <row r="290" spans="1:13" ht="25.5">
      <c r="A290" s="287" t="s">
        <v>719</v>
      </c>
      <c r="B290" s="288" t="s">
        <v>706</v>
      </c>
      <c r="C290" s="332" t="s">
        <v>125</v>
      </c>
      <c r="D290" s="481"/>
      <c r="E290" s="481"/>
      <c r="F290" s="482"/>
      <c r="G290" s="482"/>
      <c r="H290" s="482"/>
      <c r="I290" s="482"/>
      <c r="J290" s="482"/>
      <c r="K290" s="482"/>
      <c r="L290" s="482"/>
      <c r="M290" s="293">
        <f t="shared" si="52"/>
        <v>0</v>
      </c>
    </row>
    <row r="291" spans="1:13" ht="25.5">
      <c r="A291" s="283" t="s">
        <v>720</v>
      </c>
      <c r="B291" s="284" t="s">
        <v>707</v>
      </c>
      <c r="C291" s="333"/>
      <c r="D291" s="477"/>
      <c r="E291" s="477"/>
      <c r="F291" s="478"/>
      <c r="G291" s="478"/>
      <c r="H291" s="478"/>
      <c r="I291" s="478"/>
      <c r="J291" s="478"/>
      <c r="K291" s="478"/>
      <c r="L291" s="479"/>
      <c r="M291" s="266">
        <f t="shared" si="52"/>
        <v>0</v>
      </c>
    </row>
    <row r="292" spans="1:13" ht="25.5">
      <c r="A292" s="287" t="s">
        <v>721</v>
      </c>
      <c r="B292" s="288" t="s">
        <v>709</v>
      </c>
      <c r="C292" s="332" t="s">
        <v>125</v>
      </c>
      <c r="D292" s="481"/>
      <c r="E292" s="481"/>
      <c r="F292" s="482"/>
      <c r="G292" s="482"/>
      <c r="H292" s="482"/>
      <c r="I292" s="482"/>
      <c r="J292" s="482"/>
      <c r="K292" s="482"/>
      <c r="L292" s="482"/>
      <c r="M292" s="293">
        <f t="shared" si="52"/>
        <v>0</v>
      </c>
    </row>
    <row r="293" spans="1:13" ht="25.5">
      <c r="A293" s="283" t="s">
        <v>722</v>
      </c>
      <c r="B293" s="284" t="s">
        <v>710</v>
      </c>
      <c r="C293" s="333"/>
      <c r="D293" s="477"/>
      <c r="E293" s="477"/>
      <c r="F293" s="478"/>
      <c r="G293" s="478"/>
      <c r="H293" s="478"/>
      <c r="I293" s="478"/>
      <c r="J293" s="478"/>
      <c r="K293" s="478"/>
      <c r="L293" s="479"/>
      <c r="M293" s="266">
        <f t="shared" si="52"/>
        <v>0</v>
      </c>
    </row>
    <row r="294" spans="1:13" ht="25.5">
      <c r="A294" s="287" t="s">
        <v>723</v>
      </c>
      <c r="B294" s="288" t="s">
        <v>711</v>
      </c>
      <c r="C294" s="332" t="s">
        <v>125</v>
      </c>
      <c r="D294" s="481"/>
      <c r="E294" s="481"/>
      <c r="F294" s="482"/>
      <c r="G294" s="482"/>
      <c r="H294" s="482"/>
      <c r="I294" s="482"/>
      <c r="J294" s="482"/>
      <c r="K294" s="482"/>
      <c r="L294" s="482"/>
      <c r="M294" s="293">
        <f t="shared" si="52"/>
        <v>0</v>
      </c>
    </row>
    <row r="295" spans="1:13" ht="25.5">
      <c r="A295" s="283" t="s">
        <v>724</v>
      </c>
      <c r="B295" s="284" t="s">
        <v>712</v>
      </c>
      <c r="C295" s="289"/>
      <c r="D295" s="477"/>
      <c r="E295" s="477"/>
      <c r="F295" s="478"/>
      <c r="G295" s="478"/>
      <c r="H295" s="478"/>
      <c r="I295" s="478"/>
      <c r="J295" s="478"/>
      <c r="K295" s="478"/>
      <c r="L295" s="479"/>
      <c r="M295" s="266">
        <f t="shared" si="52"/>
        <v>0</v>
      </c>
    </row>
    <row r="296" spans="1:13">
      <c r="A296" s="240" t="s">
        <v>542</v>
      </c>
      <c r="B296" s="106" t="s">
        <v>162</v>
      </c>
      <c r="C296" s="137"/>
      <c r="D296" s="477"/>
      <c r="E296" s="477"/>
      <c r="F296" s="478"/>
      <c r="G296" s="478"/>
      <c r="H296" s="478"/>
      <c r="I296" s="478"/>
      <c r="J296" s="478"/>
      <c r="K296" s="478"/>
      <c r="L296" s="479"/>
      <c r="M296" s="266">
        <f t="shared" si="52"/>
        <v>0</v>
      </c>
    </row>
    <row r="297" spans="1:13">
      <c r="A297" s="240" t="s">
        <v>543</v>
      </c>
      <c r="B297" s="106" t="s">
        <v>163</v>
      </c>
      <c r="C297" s="137"/>
      <c r="D297" s="477"/>
      <c r="E297" s="477"/>
      <c r="F297" s="478"/>
      <c r="G297" s="478"/>
      <c r="H297" s="478"/>
      <c r="I297" s="478"/>
      <c r="J297" s="478"/>
      <c r="K297" s="478"/>
      <c r="L297" s="479"/>
      <c r="M297" s="266">
        <f t="shared" si="52"/>
        <v>0</v>
      </c>
    </row>
    <row r="298" spans="1:13">
      <c r="A298" s="240" t="s">
        <v>544</v>
      </c>
      <c r="B298" s="106" t="s">
        <v>164</v>
      </c>
      <c r="C298" s="137"/>
      <c r="D298" s="477"/>
      <c r="E298" s="477"/>
      <c r="F298" s="478"/>
      <c r="G298" s="478"/>
      <c r="H298" s="478"/>
      <c r="I298" s="478"/>
      <c r="J298" s="478"/>
      <c r="K298" s="478"/>
      <c r="L298" s="479"/>
      <c r="M298" s="266">
        <f t="shared" si="52"/>
        <v>0</v>
      </c>
    </row>
    <row r="299" spans="1:13">
      <c r="A299" s="240" t="s">
        <v>545</v>
      </c>
      <c r="B299" s="106" t="s">
        <v>165</v>
      </c>
      <c r="C299" s="137"/>
      <c r="D299" s="477"/>
      <c r="E299" s="477"/>
      <c r="F299" s="478"/>
      <c r="G299" s="478"/>
      <c r="H299" s="478"/>
      <c r="I299" s="478"/>
      <c r="J299" s="478"/>
      <c r="K299" s="478"/>
      <c r="L299" s="479"/>
      <c r="M299" s="266">
        <f t="shared" si="52"/>
        <v>0</v>
      </c>
    </row>
    <row r="300" spans="1:13">
      <c r="A300" s="240" t="s">
        <v>546</v>
      </c>
      <c r="B300" s="106" t="s">
        <v>166</v>
      </c>
      <c r="C300" s="137"/>
      <c r="D300" s="477"/>
      <c r="E300" s="477"/>
      <c r="F300" s="478"/>
      <c r="G300" s="478"/>
      <c r="H300" s="478"/>
      <c r="I300" s="478"/>
      <c r="J300" s="478"/>
      <c r="K300" s="478"/>
      <c r="L300" s="479"/>
      <c r="M300" s="266">
        <f t="shared" si="52"/>
        <v>0</v>
      </c>
    </row>
    <row r="301" spans="1:13">
      <c r="A301" s="240" t="s">
        <v>547</v>
      </c>
      <c r="B301" s="106" t="s">
        <v>167</v>
      </c>
      <c r="C301" s="137"/>
      <c r="D301" s="477"/>
      <c r="E301" s="477"/>
      <c r="F301" s="478"/>
      <c r="G301" s="478"/>
      <c r="H301" s="478"/>
      <c r="I301" s="478"/>
      <c r="J301" s="478"/>
      <c r="K301" s="478"/>
      <c r="L301" s="479"/>
      <c r="M301" s="266">
        <f t="shared" si="52"/>
        <v>0</v>
      </c>
    </row>
    <row r="302" spans="1:13">
      <c r="A302" s="240" t="s">
        <v>548</v>
      </c>
      <c r="B302" s="106" t="s">
        <v>168</v>
      </c>
      <c r="C302" s="137"/>
      <c r="D302" s="477"/>
      <c r="E302" s="477"/>
      <c r="F302" s="478"/>
      <c r="G302" s="478"/>
      <c r="H302" s="478"/>
      <c r="I302" s="478"/>
      <c r="J302" s="478"/>
      <c r="K302" s="478"/>
      <c r="L302" s="479"/>
      <c r="M302" s="266">
        <f t="shared" si="52"/>
        <v>0</v>
      </c>
    </row>
    <row r="303" spans="1:13">
      <c r="A303" s="240" t="s">
        <v>549</v>
      </c>
      <c r="B303" s="106" t="s">
        <v>169</v>
      </c>
      <c r="C303" s="137"/>
      <c r="D303" s="477"/>
      <c r="E303" s="477"/>
      <c r="F303" s="478"/>
      <c r="G303" s="478"/>
      <c r="H303" s="478"/>
      <c r="I303" s="478"/>
      <c r="J303" s="478"/>
      <c r="K303" s="478"/>
      <c r="L303" s="479"/>
      <c r="M303" s="266">
        <f t="shared" si="52"/>
        <v>0</v>
      </c>
    </row>
    <row r="304" spans="1:13">
      <c r="A304" s="240" t="s">
        <v>550</v>
      </c>
      <c r="B304" s="106" t="s">
        <v>661</v>
      </c>
      <c r="C304" s="137"/>
      <c r="D304" s="477"/>
      <c r="E304" s="477"/>
      <c r="F304" s="478"/>
      <c r="G304" s="478"/>
      <c r="H304" s="478"/>
      <c r="I304" s="478"/>
      <c r="J304" s="478">
        <v>1139.0899999999999</v>
      </c>
      <c r="K304" s="478"/>
      <c r="L304" s="479"/>
      <c r="M304" s="266">
        <f t="shared" si="52"/>
        <v>1139.0899999999999</v>
      </c>
    </row>
    <row r="305" spans="1:13">
      <c r="A305" s="240" t="s">
        <v>551</v>
      </c>
      <c r="B305" s="106" t="s">
        <v>662</v>
      </c>
      <c r="C305" s="137"/>
      <c r="D305" s="477"/>
      <c r="E305" s="477"/>
      <c r="F305" s="478"/>
      <c r="G305" s="478"/>
      <c r="H305" s="478"/>
      <c r="I305" s="478"/>
      <c r="J305" s="478"/>
      <c r="K305" s="478"/>
      <c r="L305" s="479"/>
      <c r="M305" s="266">
        <f t="shared" si="52"/>
        <v>0</v>
      </c>
    </row>
    <row r="306" spans="1:13">
      <c r="A306" s="240" t="s">
        <v>552</v>
      </c>
      <c r="B306" s="106" t="s">
        <v>663</v>
      </c>
      <c r="C306" s="137"/>
      <c r="D306" s="477"/>
      <c r="E306" s="477"/>
      <c r="F306" s="478"/>
      <c r="G306" s="478"/>
      <c r="H306" s="478"/>
      <c r="I306" s="478"/>
      <c r="J306" s="478"/>
      <c r="K306" s="478"/>
      <c r="L306" s="479"/>
      <c r="M306" s="266">
        <f t="shared" si="52"/>
        <v>0</v>
      </c>
    </row>
    <row r="307" spans="1:13">
      <c r="A307" s="240" t="s">
        <v>553</v>
      </c>
      <c r="B307" s="106" t="s">
        <v>664</v>
      </c>
      <c r="C307" s="137"/>
      <c r="D307" s="477"/>
      <c r="E307" s="477"/>
      <c r="F307" s="478"/>
      <c r="G307" s="478"/>
      <c r="H307" s="478"/>
      <c r="I307" s="478"/>
      <c r="J307" s="478"/>
      <c r="K307" s="478"/>
      <c r="L307" s="479"/>
      <c r="M307" s="266">
        <f t="shared" si="52"/>
        <v>0</v>
      </c>
    </row>
    <row r="308" spans="1:13">
      <c r="A308" s="260" t="s">
        <v>673</v>
      </c>
      <c r="B308" s="226" t="s">
        <v>668</v>
      </c>
      <c r="C308" s="233"/>
      <c r="D308" s="477"/>
      <c r="E308" s="477"/>
      <c r="F308" s="478"/>
      <c r="G308" s="478"/>
      <c r="H308" s="478"/>
      <c r="I308" s="478"/>
      <c r="J308" s="478">
        <v>543</v>
      </c>
      <c r="K308" s="478"/>
      <c r="L308" s="479"/>
      <c r="M308" s="266">
        <f t="shared" si="52"/>
        <v>543</v>
      </c>
    </row>
    <row r="309" spans="1:13">
      <c r="A309" s="240" t="s">
        <v>554</v>
      </c>
      <c r="B309" s="106" t="s">
        <v>170</v>
      </c>
      <c r="C309" s="137"/>
      <c r="D309" s="477"/>
      <c r="E309" s="477"/>
      <c r="F309" s="478"/>
      <c r="G309" s="478"/>
      <c r="H309" s="478"/>
      <c r="I309" s="478"/>
      <c r="J309" s="478">
        <v>560</v>
      </c>
      <c r="K309" s="478"/>
      <c r="L309" s="479"/>
      <c r="M309" s="266">
        <f t="shared" si="52"/>
        <v>560</v>
      </c>
    </row>
    <row r="310" spans="1:13">
      <c r="A310" s="240" t="s">
        <v>555</v>
      </c>
      <c r="B310" s="106" t="s">
        <v>171</v>
      </c>
      <c r="C310" s="137"/>
      <c r="D310" s="477"/>
      <c r="E310" s="477"/>
      <c r="F310" s="478"/>
      <c r="G310" s="478"/>
      <c r="H310" s="478"/>
      <c r="I310" s="478"/>
      <c r="J310" s="478"/>
      <c r="K310" s="478"/>
      <c r="L310" s="479"/>
      <c r="M310" s="266">
        <f t="shared" si="52"/>
        <v>0</v>
      </c>
    </row>
    <row r="311" spans="1:13">
      <c r="A311" s="240" t="s">
        <v>556</v>
      </c>
      <c r="B311" s="106" t="s">
        <v>665</v>
      </c>
      <c r="C311" s="137"/>
      <c r="D311" s="477"/>
      <c r="E311" s="477"/>
      <c r="F311" s="478"/>
      <c r="G311" s="478"/>
      <c r="H311" s="478"/>
      <c r="I311" s="478"/>
      <c r="J311" s="478"/>
      <c r="K311" s="478"/>
      <c r="L311" s="479"/>
      <c r="M311" s="266">
        <f t="shared" si="52"/>
        <v>0</v>
      </c>
    </row>
    <row r="312" spans="1:13">
      <c r="A312" s="240" t="s">
        <v>557</v>
      </c>
      <c r="B312" s="106" t="s">
        <v>172</v>
      </c>
      <c r="C312" s="137"/>
      <c r="D312" s="477"/>
      <c r="E312" s="477"/>
      <c r="F312" s="478"/>
      <c r="G312" s="478"/>
      <c r="H312" s="478"/>
      <c r="I312" s="478"/>
      <c r="J312" s="478"/>
      <c r="K312" s="478"/>
      <c r="L312" s="479"/>
      <c r="M312" s="266">
        <f t="shared" si="52"/>
        <v>0</v>
      </c>
    </row>
    <row r="313" spans="1:13">
      <c r="A313" s="260" t="s">
        <v>674</v>
      </c>
      <c r="B313" s="226" t="s">
        <v>670</v>
      </c>
      <c r="C313" s="233"/>
      <c r="D313" s="477"/>
      <c r="E313" s="477"/>
      <c r="F313" s="478"/>
      <c r="G313" s="478"/>
      <c r="H313" s="478"/>
      <c r="I313" s="478"/>
      <c r="J313" s="478"/>
      <c r="K313" s="478"/>
      <c r="L313" s="479"/>
      <c r="M313" s="266">
        <f t="shared" si="52"/>
        <v>0</v>
      </c>
    </row>
    <row r="314" spans="1:13">
      <c r="A314" s="230" t="s">
        <v>558</v>
      </c>
      <c r="B314" s="108" t="s">
        <v>666</v>
      </c>
      <c r="C314" s="139"/>
      <c r="D314" s="477"/>
      <c r="E314" s="477"/>
      <c r="F314" s="480"/>
      <c r="G314" s="480"/>
      <c r="H314" s="480"/>
      <c r="I314" s="480"/>
      <c r="J314" s="480"/>
      <c r="K314" s="480"/>
      <c r="L314" s="480"/>
      <c r="M314" s="266">
        <f t="shared" si="52"/>
        <v>0</v>
      </c>
    </row>
    <row r="315" spans="1:13">
      <c r="A315" s="230" t="s">
        <v>559</v>
      </c>
      <c r="B315" s="108" t="s">
        <v>173</v>
      </c>
      <c r="C315" s="139"/>
      <c r="D315" s="477"/>
      <c r="E315" s="477"/>
      <c r="F315" s="480"/>
      <c r="G315" s="480"/>
      <c r="H315" s="480"/>
      <c r="I315" s="480"/>
      <c r="J315" s="480"/>
      <c r="K315" s="480"/>
      <c r="L315" s="480"/>
      <c r="M315" s="266">
        <f t="shared" si="52"/>
        <v>0</v>
      </c>
    </row>
    <row r="316" spans="1:13">
      <c r="A316" s="261" t="s">
        <v>675</v>
      </c>
      <c r="B316" s="228" t="s">
        <v>672</v>
      </c>
      <c r="C316" s="234"/>
      <c r="D316" s="477"/>
      <c r="E316" s="477"/>
      <c r="F316" s="480"/>
      <c r="G316" s="480"/>
      <c r="H316" s="480"/>
      <c r="I316" s="480"/>
      <c r="J316" s="480"/>
      <c r="K316" s="480"/>
      <c r="L316" s="480"/>
      <c r="M316" s="266">
        <f t="shared" si="52"/>
        <v>0</v>
      </c>
    </row>
    <row r="317" spans="1:13" ht="17.25">
      <c r="A317" s="276" t="s">
        <v>686</v>
      </c>
      <c r="B317" s="278" t="s">
        <v>683</v>
      </c>
      <c r="C317" s="277"/>
      <c r="D317" s="477"/>
      <c r="E317" s="477"/>
      <c r="F317" s="480"/>
      <c r="G317" s="480"/>
      <c r="H317" s="480"/>
      <c r="I317" s="480"/>
      <c r="J317" s="480"/>
      <c r="K317" s="480"/>
      <c r="L317" s="480"/>
      <c r="M317" s="266">
        <f t="shared" si="52"/>
        <v>0</v>
      </c>
    </row>
    <row r="318" spans="1:13" ht="17.25">
      <c r="A318" s="276" t="s">
        <v>687</v>
      </c>
      <c r="B318" s="278" t="s">
        <v>684</v>
      </c>
      <c r="C318" s="277"/>
      <c r="D318" s="477"/>
      <c r="E318" s="477"/>
      <c r="F318" s="480"/>
      <c r="G318" s="480"/>
      <c r="H318" s="480"/>
      <c r="I318" s="480"/>
      <c r="J318" s="480"/>
      <c r="K318" s="480"/>
      <c r="L318" s="480"/>
      <c r="M318" s="266">
        <f t="shared" si="52"/>
        <v>0</v>
      </c>
    </row>
    <row r="319" spans="1:13">
      <c r="A319" s="276" t="s">
        <v>688</v>
      </c>
      <c r="B319" s="278" t="s">
        <v>685</v>
      </c>
      <c r="C319" s="277"/>
      <c r="D319" s="477"/>
      <c r="E319" s="477"/>
      <c r="F319" s="480"/>
      <c r="G319" s="480"/>
      <c r="H319" s="480"/>
      <c r="I319" s="480"/>
      <c r="J319" s="480"/>
      <c r="K319" s="480"/>
      <c r="L319" s="480"/>
      <c r="M319" s="266">
        <f t="shared" si="52"/>
        <v>0</v>
      </c>
    </row>
    <row r="320" spans="1:13">
      <c r="A320" s="240" t="s">
        <v>560</v>
      </c>
      <c r="B320" s="106" t="s">
        <v>174</v>
      </c>
      <c r="C320" s="137"/>
      <c r="D320" s="477"/>
      <c r="E320" s="477"/>
      <c r="F320" s="478"/>
      <c r="G320" s="478"/>
      <c r="H320" s="478"/>
      <c r="I320" s="478"/>
      <c r="J320" s="478"/>
      <c r="K320" s="478"/>
      <c r="L320" s="479"/>
      <c r="M320" s="266">
        <f t="shared" si="52"/>
        <v>0</v>
      </c>
    </row>
    <row r="321" spans="1:13">
      <c r="A321" s="240" t="s">
        <v>561</v>
      </c>
      <c r="B321" s="106" t="s">
        <v>175</v>
      </c>
      <c r="C321" s="137"/>
      <c r="D321" s="477">
        <v>20479.89</v>
      </c>
      <c r="E321" s="477">
        <v>790.43</v>
      </c>
      <c r="F321" s="478">
        <v>4000</v>
      </c>
      <c r="G321" s="478"/>
      <c r="H321" s="478"/>
      <c r="I321" s="478"/>
      <c r="J321" s="478"/>
      <c r="K321" s="478"/>
      <c r="L321" s="479"/>
      <c r="M321" s="266">
        <f t="shared" si="52"/>
        <v>25270.32</v>
      </c>
    </row>
    <row r="322" spans="1:13">
      <c r="A322" s="242" t="s">
        <v>562</v>
      </c>
      <c r="B322" s="108" t="s">
        <v>176</v>
      </c>
      <c r="C322" s="139"/>
      <c r="D322" s="477">
        <v>9840</v>
      </c>
      <c r="E322" s="477"/>
      <c r="F322" s="480">
        <v>6248</v>
      </c>
      <c r="G322" s="480"/>
      <c r="H322" s="480">
        <v>105750</v>
      </c>
      <c r="I322" s="480">
        <v>10384</v>
      </c>
      <c r="J322" s="480"/>
      <c r="K322" s="480"/>
      <c r="L322" s="480"/>
      <c r="M322" s="266">
        <f t="shared" si="52"/>
        <v>132222</v>
      </c>
    </row>
    <row r="323" spans="1:13">
      <c r="A323" s="240" t="s">
        <v>563</v>
      </c>
      <c r="B323" s="106" t="s">
        <v>177</v>
      </c>
      <c r="C323" s="137"/>
      <c r="D323" s="477"/>
      <c r="E323" s="477"/>
      <c r="F323" s="478"/>
      <c r="G323" s="478"/>
      <c r="H323" s="478"/>
      <c r="I323" s="478"/>
      <c r="J323" s="478"/>
      <c r="K323" s="478"/>
      <c r="L323" s="479"/>
      <c r="M323" s="266">
        <f t="shared" ref="M323:M386" si="53">SUM(D323:L323)</f>
        <v>0</v>
      </c>
    </row>
    <row r="324" spans="1:13">
      <c r="A324" s="240" t="s">
        <v>564</v>
      </c>
      <c r="B324" s="106" t="s">
        <v>178</v>
      </c>
      <c r="C324" s="137"/>
      <c r="D324" s="477"/>
      <c r="E324" s="477"/>
      <c r="F324" s="478"/>
      <c r="G324" s="478"/>
      <c r="H324" s="478"/>
      <c r="I324" s="478"/>
      <c r="J324" s="478">
        <v>1193.49</v>
      </c>
      <c r="K324" s="478"/>
      <c r="L324" s="479"/>
      <c r="M324" s="266">
        <f t="shared" si="53"/>
        <v>1193.49</v>
      </c>
    </row>
    <row r="325" spans="1:13">
      <c r="A325" s="230" t="s">
        <v>565</v>
      </c>
      <c r="B325" s="108" t="s">
        <v>179</v>
      </c>
      <c r="C325" s="139"/>
      <c r="D325" s="477">
        <v>7970</v>
      </c>
      <c r="E325" s="477">
        <v>1112.82</v>
      </c>
      <c r="F325" s="480"/>
      <c r="G325" s="480"/>
      <c r="H325" s="480"/>
      <c r="I325" s="480"/>
      <c r="J325" s="480"/>
      <c r="K325" s="480"/>
      <c r="L325" s="480"/>
      <c r="M325" s="266">
        <f t="shared" si="53"/>
        <v>9082.82</v>
      </c>
    </row>
    <row r="326" spans="1:13">
      <c r="A326" s="240" t="s">
        <v>566</v>
      </c>
      <c r="B326" s="106" t="s">
        <v>180</v>
      </c>
      <c r="C326" s="137"/>
      <c r="D326" s="477"/>
      <c r="E326" s="477"/>
      <c r="F326" s="478"/>
      <c r="G326" s="478"/>
      <c r="H326" s="478"/>
      <c r="I326" s="478"/>
      <c r="J326" s="478"/>
      <c r="K326" s="478"/>
      <c r="L326" s="479"/>
      <c r="M326" s="266">
        <f t="shared" si="53"/>
        <v>0</v>
      </c>
    </row>
    <row r="327" spans="1:13">
      <c r="A327" s="242" t="s">
        <v>567</v>
      </c>
      <c r="B327" s="108" t="s">
        <v>181</v>
      </c>
      <c r="C327" s="138"/>
      <c r="D327" s="477"/>
      <c r="E327" s="477"/>
      <c r="F327" s="479"/>
      <c r="G327" s="479"/>
      <c r="H327" s="479"/>
      <c r="I327" s="479"/>
      <c r="J327" s="479"/>
      <c r="K327" s="479"/>
      <c r="L327" s="479"/>
      <c r="M327" s="266">
        <f t="shared" si="53"/>
        <v>0</v>
      </c>
    </row>
    <row r="328" spans="1:13">
      <c r="A328" s="240" t="s">
        <v>568</v>
      </c>
      <c r="B328" s="106" t="s">
        <v>182</v>
      </c>
      <c r="C328" s="137"/>
      <c r="D328" s="477"/>
      <c r="E328" s="477"/>
      <c r="F328" s="478"/>
      <c r="G328" s="478"/>
      <c r="H328" s="478"/>
      <c r="I328" s="478"/>
      <c r="J328" s="478"/>
      <c r="K328" s="478"/>
      <c r="L328" s="479"/>
      <c r="M328" s="266">
        <f t="shared" si="53"/>
        <v>0</v>
      </c>
    </row>
    <row r="329" spans="1:13">
      <c r="A329" s="240" t="s">
        <v>569</v>
      </c>
      <c r="B329" s="106" t="s">
        <v>183</v>
      </c>
      <c r="C329" s="137"/>
      <c r="D329" s="477"/>
      <c r="E329" s="477"/>
      <c r="F329" s="478"/>
      <c r="G329" s="478"/>
      <c r="H329" s="478"/>
      <c r="I329" s="478"/>
      <c r="J329" s="478"/>
      <c r="K329" s="478"/>
      <c r="L329" s="479"/>
      <c r="M329" s="266">
        <f t="shared" si="53"/>
        <v>0</v>
      </c>
    </row>
    <row r="330" spans="1:13">
      <c r="A330" s="240" t="s">
        <v>570</v>
      </c>
      <c r="B330" s="106" t="s">
        <v>184</v>
      </c>
      <c r="C330" s="137"/>
      <c r="D330" s="477">
        <v>2865.5</v>
      </c>
      <c r="E330" s="477"/>
      <c r="F330" s="478"/>
      <c r="G330" s="478"/>
      <c r="H330" s="478"/>
      <c r="I330" s="478"/>
      <c r="J330" s="478"/>
      <c r="K330" s="478"/>
      <c r="L330" s="479"/>
      <c r="M330" s="266">
        <f t="shared" si="53"/>
        <v>2865.5</v>
      </c>
    </row>
    <row r="331" spans="1:13">
      <c r="A331" s="242" t="s">
        <v>571</v>
      </c>
      <c r="B331" s="108" t="s">
        <v>185</v>
      </c>
      <c r="C331" s="138"/>
      <c r="D331" s="477"/>
      <c r="E331" s="477"/>
      <c r="F331" s="479"/>
      <c r="G331" s="479"/>
      <c r="H331" s="479"/>
      <c r="I331" s="479"/>
      <c r="J331" s="479"/>
      <c r="K331" s="479"/>
      <c r="L331" s="479"/>
      <c r="M331" s="266">
        <f t="shared" si="53"/>
        <v>0</v>
      </c>
    </row>
    <row r="332" spans="1:13">
      <c r="A332" s="240" t="s">
        <v>572</v>
      </c>
      <c r="B332" s="106" t="s">
        <v>186</v>
      </c>
      <c r="C332" s="137"/>
      <c r="D332" s="477"/>
      <c r="E332" s="477"/>
      <c r="F332" s="478"/>
      <c r="G332" s="478"/>
      <c r="H332" s="478"/>
      <c r="I332" s="478"/>
      <c r="J332" s="478"/>
      <c r="K332" s="478"/>
      <c r="L332" s="479"/>
      <c r="M332" s="266">
        <f t="shared" si="53"/>
        <v>0</v>
      </c>
    </row>
    <row r="333" spans="1:13">
      <c r="A333" s="240" t="s">
        <v>573</v>
      </c>
      <c r="B333" s="106" t="s">
        <v>187</v>
      </c>
      <c r="C333" s="137"/>
      <c r="D333" s="477"/>
      <c r="E333" s="477"/>
      <c r="F333" s="478"/>
      <c r="G333" s="478"/>
      <c r="H333" s="478"/>
      <c r="I333" s="478"/>
      <c r="J333" s="478"/>
      <c r="K333" s="478"/>
      <c r="L333" s="479"/>
      <c r="M333" s="266">
        <f t="shared" si="53"/>
        <v>0</v>
      </c>
    </row>
    <row r="334" spans="1:13">
      <c r="A334" s="240" t="s">
        <v>574</v>
      </c>
      <c r="B334" s="107" t="s">
        <v>188</v>
      </c>
      <c r="C334" s="137"/>
      <c r="D334" s="477"/>
      <c r="E334" s="477"/>
      <c r="F334" s="478"/>
      <c r="G334" s="478"/>
      <c r="H334" s="478"/>
      <c r="I334" s="478"/>
      <c r="J334" s="478">
        <v>59129.81</v>
      </c>
      <c r="K334" s="478"/>
      <c r="L334" s="479"/>
      <c r="M334" s="266">
        <f t="shared" si="53"/>
        <v>59129.81</v>
      </c>
    </row>
    <row r="335" spans="1:13">
      <c r="A335" s="240" t="s">
        <v>575</v>
      </c>
      <c r="B335" s="106" t="s">
        <v>189</v>
      </c>
      <c r="C335" s="137"/>
      <c r="D335" s="477"/>
      <c r="E335" s="477"/>
      <c r="F335" s="478"/>
      <c r="G335" s="478"/>
      <c r="H335" s="478"/>
      <c r="I335" s="478"/>
      <c r="J335" s="478">
        <v>819.2</v>
      </c>
      <c r="K335" s="478"/>
      <c r="L335" s="479"/>
      <c r="M335" s="266">
        <f t="shared" si="53"/>
        <v>819.2</v>
      </c>
    </row>
    <row r="336" spans="1:13">
      <c r="A336" s="240" t="s">
        <v>576</v>
      </c>
      <c r="B336" s="106" t="s">
        <v>190</v>
      </c>
      <c r="C336" s="137"/>
      <c r="D336" s="477"/>
      <c r="E336" s="477"/>
      <c r="F336" s="478"/>
      <c r="G336" s="478"/>
      <c r="H336" s="478"/>
      <c r="I336" s="478"/>
      <c r="J336" s="478"/>
      <c r="K336" s="478"/>
      <c r="L336" s="479"/>
      <c r="M336" s="266">
        <f t="shared" si="53"/>
        <v>0</v>
      </c>
    </row>
    <row r="337" spans="1:13">
      <c r="A337" s="240" t="s">
        <v>577</v>
      </c>
      <c r="B337" s="106" t="s">
        <v>191</v>
      </c>
      <c r="C337" s="137"/>
      <c r="D337" s="477"/>
      <c r="E337" s="477"/>
      <c r="F337" s="478"/>
      <c r="G337" s="478"/>
      <c r="H337" s="478"/>
      <c r="I337" s="478"/>
      <c r="J337" s="478"/>
      <c r="K337" s="478"/>
      <c r="L337" s="479"/>
      <c r="M337" s="266">
        <f t="shared" si="53"/>
        <v>0</v>
      </c>
    </row>
    <row r="338" spans="1:13">
      <c r="A338" s="240" t="s">
        <v>578</v>
      </c>
      <c r="B338" s="106" t="s">
        <v>192</v>
      </c>
      <c r="C338" s="137"/>
      <c r="D338" s="477"/>
      <c r="E338" s="477"/>
      <c r="F338" s="478"/>
      <c r="G338" s="478"/>
      <c r="H338" s="478"/>
      <c r="I338" s="478"/>
      <c r="J338" s="478"/>
      <c r="K338" s="478"/>
      <c r="L338" s="479"/>
      <c r="M338" s="266">
        <f t="shared" si="53"/>
        <v>0</v>
      </c>
    </row>
    <row r="339" spans="1:13">
      <c r="A339" s="230" t="s">
        <v>579</v>
      </c>
      <c r="B339" s="108" t="s">
        <v>193</v>
      </c>
      <c r="C339" s="139"/>
      <c r="D339" s="477"/>
      <c r="E339" s="477"/>
      <c r="F339" s="480"/>
      <c r="G339" s="480"/>
      <c r="H339" s="480"/>
      <c r="I339" s="480"/>
      <c r="J339" s="480"/>
      <c r="K339" s="480"/>
      <c r="L339" s="480"/>
      <c r="M339" s="266">
        <f t="shared" si="53"/>
        <v>0</v>
      </c>
    </row>
    <row r="340" spans="1:13">
      <c r="A340" s="240" t="s">
        <v>365</v>
      </c>
      <c r="B340" s="106" t="s">
        <v>194</v>
      </c>
      <c r="C340" s="137"/>
      <c r="D340" s="477"/>
      <c r="E340" s="477"/>
      <c r="F340" s="478"/>
      <c r="G340" s="478"/>
      <c r="H340" s="478"/>
      <c r="I340" s="478"/>
      <c r="J340" s="478"/>
      <c r="K340" s="478"/>
      <c r="L340" s="479"/>
      <c r="M340" s="266">
        <f t="shared" si="53"/>
        <v>0</v>
      </c>
    </row>
    <row r="341" spans="1:13">
      <c r="A341" s="240" t="s">
        <v>580</v>
      </c>
      <c r="B341" s="106" t="s">
        <v>195</v>
      </c>
      <c r="C341" s="137"/>
      <c r="D341" s="477"/>
      <c r="E341" s="477"/>
      <c r="F341" s="478"/>
      <c r="G341" s="478"/>
      <c r="H341" s="478"/>
      <c r="I341" s="478"/>
      <c r="J341" s="478">
        <v>6748.45</v>
      </c>
      <c r="K341" s="478"/>
      <c r="L341" s="479"/>
      <c r="M341" s="266">
        <f t="shared" si="53"/>
        <v>6748.45</v>
      </c>
    </row>
    <row r="342" spans="1:13">
      <c r="A342" s="240" t="s">
        <v>581</v>
      </c>
      <c r="B342" s="106" t="s">
        <v>196</v>
      </c>
      <c r="C342" s="137"/>
      <c r="D342" s="477">
        <v>180</v>
      </c>
      <c r="E342" s="477"/>
      <c r="F342" s="478"/>
      <c r="G342" s="478">
        <v>4100</v>
      </c>
      <c r="H342" s="478"/>
      <c r="I342" s="478"/>
      <c r="J342" s="478"/>
      <c r="K342" s="478"/>
      <c r="L342" s="479"/>
      <c r="M342" s="266">
        <f t="shared" si="53"/>
        <v>4280</v>
      </c>
    </row>
    <row r="343" spans="1:13">
      <c r="A343" s="240" t="s">
        <v>582</v>
      </c>
      <c r="B343" s="106" t="s">
        <v>197</v>
      </c>
      <c r="C343" s="137"/>
      <c r="D343" s="477"/>
      <c r="E343" s="477"/>
      <c r="F343" s="478"/>
      <c r="G343" s="478"/>
      <c r="H343" s="478"/>
      <c r="I343" s="478"/>
      <c r="J343" s="478"/>
      <c r="K343" s="478"/>
      <c r="L343" s="479"/>
      <c r="M343" s="266">
        <f t="shared" si="53"/>
        <v>0</v>
      </c>
    </row>
    <row r="344" spans="1:13">
      <c r="A344" s="240" t="s">
        <v>583</v>
      </c>
      <c r="B344" s="106" t="s">
        <v>198</v>
      </c>
      <c r="C344" s="137"/>
      <c r="D344" s="477">
        <v>300</v>
      </c>
      <c r="E344" s="477"/>
      <c r="F344" s="478"/>
      <c r="G344" s="478"/>
      <c r="H344" s="478"/>
      <c r="I344" s="478"/>
      <c r="J344" s="478"/>
      <c r="K344" s="478"/>
      <c r="L344" s="479"/>
      <c r="M344" s="266">
        <f t="shared" si="53"/>
        <v>300</v>
      </c>
    </row>
    <row r="345" spans="1:13">
      <c r="A345" s="240" t="s">
        <v>584</v>
      </c>
      <c r="B345" s="106" t="s">
        <v>199</v>
      </c>
      <c r="C345" s="137"/>
      <c r="D345" s="477"/>
      <c r="E345" s="477"/>
      <c r="F345" s="478"/>
      <c r="G345" s="478"/>
      <c r="H345" s="478"/>
      <c r="I345" s="478"/>
      <c r="J345" s="478"/>
      <c r="K345" s="478"/>
      <c r="L345" s="479"/>
      <c r="M345" s="266">
        <f t="shared" si="53"/>
        <v>0</v>
      </c>
    </row>
    <row r="346" spans="1:13">
      <c r="A346" s="240" t="s">
        <v>585</v>
      </c>
      <c r="B346" s="106" t="s">
        <v>200</v>
      </c>
      <c r="C346" s="137"/>
      <c r="D346" s="477"/>
      <c r="E346" s="477"/>
      <c r="F346" s="478"/>
      <c r="G346" s="478"/>
      <c r="H346" s="478"/>
      <c r="I346" s="478"/>
      <c r="J346" s="478"/>
      <c r="K346" s="478"/>
      <c r="L346" s="479"/>
      <c r="M346" s="266">
        <f t="shared" si="53"/>
        <v>0</v>
      </c>
    </row>
    <row r="347" spans="1:13">
      <c r="A347" s="240" t="s">
        <v>586</v>
      </c>
      <c r="B347" s="106" t="s">
        <v>201</v>
      </c>
      <c r="C347" s="137"/>
      <c r="D347" s="477"/>
      <c r="E347" s="477"/>
      <c r="F347" s="478"/>
      <c r="G347" s="478"/>
      <c r="H347" s="478"/>
      <c r="I347" s="478"/>
      <c r="J347" s="478"/>
      <c r="K347" s="478"/>
      <c r="L347" s="479"/>
      <c r="M347" s="266">
        <f t="shared" si="53"/>
        <v>0</v>
      </c>
    </row>
    <row r="348" spans="1:13">
      <c r="A348" s="240" t="s">
        <v>366</v>
      </c>
      <c r="B348" s="106" t="s">
        <v>202</v>
      </c>
      <c r="C348" s="137"/>
      <c r="D348" s="477"/>
      <c r="E348" s="477"/>
      <c r="F348" s="478"/>
      <c r="G348" s="478"/>
      <c r="H348" s="478"/>
      <c r="I348" s="478"/>
      <c r="J348" s="478"/>
      <c r="K348" s="478"/>
      <c r="L348" s="479"/>
      <c r="M348" s="266">
        <f t="shared" si="53"/>
        <v>0</v>
      </c>
    </row>
    <row r="349" spans="1:13">
      <c r="A349" s="240" t="s">
        <v>587</v>
      </c>
      <c r="B349" s="106" t="s">
        <v>203</v>
      </c>
      <c r="C349" s="137"/>
      <c r="D349" s="477"/>
      <c r="E349" s="477"/>
      <c r="F349" s="478"/>
      <c r="G349" s="478"/>
      <c r="H349" s="478"/>
      <c r="I349" s="478"/>
      <c r="J349" s="478"/>
      <c r="K349" s="478"/>
      <c r="L349" s="479"/>
      <c r="M349" s="266">
        <f t="shared" si="53"/>
        <v>0</v>
      </c>
    </row>
    <row r="350" spans="1:13">
      <c r="A350" s="240" t="s">
        <v>588</v>
      </c>
      <c r="B350" s="107" t="s">
        <v>204</v>
      </c>
      <c r="C350" s="137"/>
      <c r="D350" s="477"/>
      <c r="E350" s="477"/>
      <c r="F350" s="478"/>
      <c r="G350" s="478"/>
      <c r="H350" s="478"/>
      <c r="I350" s="478"/>
      <c r="J350" s="478">
        <v>94182.32</v>
      </c>
      <c r="K350" s="478"/>
      <c r="L350" s="479"/>
      <c r="M350" s="266">
        <f t="shared" si="53"/>
        <v>94182.32</v>
      </c>
    </row>
    <row r="351" spans="1:13">
      <c r="A351" s="240" t="s">
        <v>589</v>
      </c>
      <c r="B351" s="106" t="s">
        <v>205</v>
      </c>
      <c r="C351" s="137"/>
      <c r="D351" s="477"/>
      <c r="E351" s="477"/>
      <c r="F351" s="478"/>
      <c r="G351" s="478"/>
      <c r="H351" s="478"/>
      <c r="I351" s="478"/>
      <c r="J351" s="478"/>
      <c r="K351" s="478"/>
      <c r="L351" s="479"/>
      <c r="M351" s="266">
        <f t="shared" si="53"/>
        <v>0</v>
      </c>
    </row>
    <row r="352" spans="1:13">
      <c r="A352" s="240" t="s">
        <v>590</v>
      </c>
      <c r="B352" s="106" t="s">
        <v>206</v>
      </c>
      <c r="C352" s="137"/>
      <c r="D352" s="477"/>
      <c r="E352" s="477"/>
      <c r="F352" s="478"/>
      <c r="G352" s="478"/>
      <c r="H352" s="478"/>
      <c r="I352" s="478"/>
      <c r="J352" s="478"/>
      <c r="K352" s="478"/>
      <c r="L352" s="479"/>
      <c r="M352" s="266">
        <f t="shared" si="53"/>
        <v>0</v>
      </c>
    </row>
    <row r="353" spans="1:13">
      <c r="A353" s="240" t="s">
        <v>591</v>
      </c>
      <c r="B353" s="106" t="s">
        <v>207</v>
      </c>
      <c r="C353" s="137"/>
      <c r="D353" s="477"/>
      <c r="E353" s="477"/>
      <c r="F353" s="478"/>
      <c r="G353" s="478"/>
      <c r="H353" s="478"/>
      <c r="I353" s="478"/>
      <c r="J353" s="478"/>
      <c r="K353" s="478"/>
      <c r="L353" s="479"/>
      <c r="M353" s="266">
        <f t="shared" si="53"/>
        <v>0</v>
      </c>
    </row>
    <row r="354" spans="1:13">
      <c r="A354" s="240" t="s">
        <v>592</v>
      </c>
      <c r="B354" s="106" t="s">
        <v>208</v>
      </c>
      <c r="C354" s="137"/>
      <c r="D354" s="477"/>
      <c r="E354" s="477"/>
      <c r="F354" s="478"/>
      <c r="G354" s="478"/>
      <c r="H354" s="478"/>
      <c r="I354" s="478"/>
      <c r="J354" s="478"/>
      <c r="K354" s="478"/>
      <c r="L354" s="479"/>
      <c r="M354" s="266">
        <f t="shared" si="53"/>
        <v>0</v>
      </c>
    </row>
    <row r="355" spans="1:13">
      <c r="A355" s="240" t="s">
        <v>362</v>
      </c>
      <c r="B355" s="106" t="s">
        <v>209</v>
      </c>
      <c r="C355" s="137"/>
      <c r="D355" s="477"/>
      <c r="E355" s="477"/>
      <c r="F355" s="478"/>
      <c r="G355" s="478"/>
      <c r="H355" s="478"/>
      <c r="I355" s="478">
        <v>200</v>
      </c>
      <c r="J355" s="478"/>
      <c r="K355" s="478"/>
      <c r="L355" s="479"/>
      <c r="M355" s="266">
        <f t="shared" si="53"/>
        <v>200</v>
      </c>
    </row>
    <row r="356" spans="1:13">
      <c r="A356" s="240" t="s">
        <v>593</v>
      </c>
      <c r="B356" s="106" t="s">
        <v>210</v>
      </c>
      <c r="C356" s="137"/>
      <c r="D356" s="477"/>
      <c r="E356" s="477"/>
      <c r="F356" s="478"/>
      <c r="G356" s="478"/>
      <c r="H356" s="478"/>
      <c r="I356" s="478"/>
      <c r="J356" s="478"/>
      <c r="K356" s="478"/>
      <c r="L356" s="479"/>
      <c r="M356" s="266">
        <f t="shared" si="53"/>
        <v>0</v>
      </c>
    </row>
    <row r="357" spans="1:13">
      <c r="A357" s="259" t="s">
        <v>594</v>
      </c>
      <c r="B357" s="105" t="s">
        <v>211</v>
      </c>
      <c r="C357" s="136"/>
      <c r="D357" s="475"/>
      <c r="E357" s="475"/>
      <c r="F357" s="476"/>
      <c r="G357" s="476"/>
      <c r="H357" s="476"/>
      <c r="I357" s="476"/>
      <c r="J357" s="476"/>
      <c r="K357" s="476"/>
      <c r="L357" s="476"/>
      <c r="M357" s="126">
        <f t="shared" si="53"/>
        <v>0</v>
      </c>
    </row>
    <row r="358" spans="1:13">
      <c r="A358" s="259" t="s">
        <v>595</v>
      </c>
      <c r="B358" s="105" t="s">
        <v>212</v>
      </c>
      <c r="C358" s="136"/>
      <c r="D358" s="475"/>
      <c r="E358" s="475"/>
      <c r="F358" s="476"/>
      <c r="G358" s="476"/>
      <c r="H358" s="476"/>
      <c r="I358" s="476"/>
      <c r="J358" s="476"/>
      <c r="K358" s="476"/>
      <c r="L358" s="476"/>
      <c r="M358" s="126">
        <f t="shared" si="53"/>
        <v>0</v>
      </c>
    </row>
    <row r="359" spans="1:13">
      <c r="A359" s="240" t="s">
        <v>596</v>
      </c>
      <c r="B359" s="106" t="s">
        <v>213</v>
      </c>
      <c r="C359" s="137"/>
      <c r="D359" s="477"/>
      <c r="E359" s="477"/>
      <c r="F359" s="478"/>
      <c r="G359" s="478"/>
      <c r="H359" s="478"/>
      <c r="I359" s="478"/>
      <c r="J359" s="478"/>
      <c r="K359" s="478"/>
      <c r="L359" s="479"/>
      <c r="M359" s="266">
        <f t="shared" si="53"/>
        <v>0</v>
      </c>
    </row>
    <row r="360" spans="1:13">
      <c r="A360" s="240" t="s">
        <v>597</v>
      </c>
      <c r="B360" s="106" t="s">
        <v>214</v>
      </c>
      <c r="C360" s="137"/>
      <c r="D360" s="477"/>
      <c r="E360" s="477"/>
      <c r="F360" s="478"/>
      <c r="G360" s="478"/>
      <c r="H360" s="478"/>
      <c r="I360" s="478"/>
      <c r="J360" s="478"/>
      <c r="K360" s="478"/>
      <c r="L360" s="479"/>
      <c r="M360" s="266">
        <f t="shared" si="53"/>
        <v>0</v>
      </c>
    </row>
    <row r="361" spans="1:13">
      <c r="A361" s="240" t="s">
        <v>1</v>
      </c>
      <c r="B361" s="106" t="s">
        <v>216</v>
      </c>
      <c r="C361" s="137"/>
      <c r="D361" s="477"/>
      <c r="E361" s="477"/>
      <c r="F361" s="478"/>
      <c r="G361" s="478"/>
      <c r="H361" s="478"/>
      <c r="I361" s="478"/>
      <c r="J361" s="478"/>
      <c r="K361" s="478"/>
      <c r="L361" s="479"/>
      <c r="M361" s="266">
        <f t="shared" si="53"/>
        <v>0</v>
      </c>
    </row>
    <row r="362" spans="1:13">
      <c r="A362" s="240" t="s">
        <v>3</v>
      </c>
      <c r="B362" s="106" t="s">
        <v>217</v>
      </c>
      <c r="C362" s="137"/>
      <c r="D362" s="477"/>
      <c r="E362" s="477"/>
      <c r="F362" s="478"/>
      <c r="G362" s="478"/>
      <c r="H362" s="478"/>
      <c r="I362" s="478"/>
      <c r="J362" s="478"/>
      <c r="K362" s="478"/>
      <c r="L362" s="479"/>
      <c r="M362" s="266">
        <f t="shared" si="53"/>
        <v>0</v>
      </c>
    </row>
    <row r="363" spans="1:13">
      <c r="A363" s="240" t="s">
        <v>5</v>
      </c>
      <c r="B363" s="106" t="s">
        <v>218</v>
      </c>
      <c r="C363" s="137"/>
      <c r="D363" s="477"/>
      <c r="E363" s="477"/>
      <c r="F363" s="478"/>
      <c r="G363" s="478"/>
      <c r="H363" s="478"/>
      <c r="I363" s="478"/>
      <c r="J363" s="478"/>
      <c r="K363" s="478"/>
      <c r="L363" s="479"/>
      <c r="M363" s="266">
        <f t="shared" si="53"/>
        <v>0</v>
      </c>
    </row>
    <row r="364" spans="1:13">
      <c r="A364" s="240" t="s">
        <v>7</v>
      </c>
      <c r="B364" s="106" t="s">
        <v>219</v>
      </c>
      <c r="C364" s="137"/>
      <c r="D364" s="477"/>
      <c r="E364" s="477"/>
      <c r="F364" s="478"/>
      <c r="G364" s="478"/>
      <c r="H364" s="478"/>
      <c r="I364" s="478"/>
      <c r="J364" s="478"/>
      <c r="K364" s="478"/>
      <c r="L364" s="479"/>
      <c r="M364" s="266">
        <f t="shared" si="53"/>
        <v>0</v>
      </c>
    </row>
    <row r="365" spans="1:13">
      <c r="A365" s="240" t="s">
        <v>9</v>
      </c>
      <c r="B365" s="106" t="s">
        <v>220</v>
      </c>
      <c r="C365" s="137"/>
      <c r="D365" s="477"/>
      <c r="E365" s="477">
        <v>869.99</v>
      </c>
      <c r="F365" s="478"/>
      <c r="G365" s="478"/>
      <c r="H365" s="478">
        <v>1604.61</v>
      </c>
      <c r="I365" s="478">
        <v>1499.16</v>
      </c>
      <c r="J365" s="478"/>
      <c r="K365" s="478"/>
      <c r="L365" s="479"/>
      <c r="M365" s="266">
        <f t="shared" si="53"/>
        <v>3973.76</v>
      </c>
    </row>
    <row r="366" spans="1:13">
      <c r="A366" s="230" t="s">
        <v>482</v>
      </c>
      <c r="B366" s="108" t="s">
        <v>221</v>
      </c>
      <c r="C366" s="139"/>
      <c r="D366" s="477"/>
      <c r="E366" s="477"/>
      <c r="F366" s="480"/>
      <c r="G366" s="480"/>
      <c r="H366" s="480"/>
      <c r="I366" s="480"/>
      <c r="J366" s="480"/>
      <c r="K366" s="480"/>
      <c r="L366" s="480"/>
      <c r="M366" s="266">
        <f t="shared" si="53"/>
        <v>0</v>
      </c>
    </row>
    <row r="367" spans="1:13">
      <c r="A367" s="240" t="s">
        <v>483</v>
      </c>
      <c r="B367" s="106" t="s">
        <v>222</v>
      </c>
      <c r="C367" s="137"/>
      <c r="D367" s="477"/>
      <c r="E367" s="477"/>
      <c r="F367" s="478"/>
      <c r="G367" s="478"/>
      <c r="H367" s="478">
        <v>4181.8999999999996</v>
      </c>
      <c r="I367" s="478">
        <v>1649.2</v>
      </c>
      <c r="J367" s="478"/>
      <c r="K367" s="478">
        <v>3707.94</v>
      </c>
      <c r="L367" s="479"/>
      <c r="M367" s="266">
        <f t="shared" si="53"/>
        <v>9539.0399999999991</v>
      </c>
    </row>
    <row r="368" spans="1:13">
      <c r="A368" s="240" t="s">
        <v>13</v>
      </c>
      <c r="B368" s="106" t="s">
        <v>223</v>
      </c>
      <c r="C368" s="137"/>
      <c r="D368" s="477">
        <v>676.99</v>
      </c>
      <c r="E368" s="477"/>
      <c r="F368" s="478"/>
      <c r="G368" s="478"/>
      <c r="H368" s="478"/>
      <c r="I368" s="478">
        <v>999.87</v>
      </c>
      <c r="J368" s="478"/>
      <c r="K368" s="478"/>
      <c r="L368" s="479"/>
      <c r="M368" s="266">
        <f t="shared" si="53"/>
        <v>1676.8600000000001</v>
      </c>
    </row>
    <row r="369" spans="1:13">
      <c r="A369" s="240" t="s">
        <v>15</v>
      </c>
      <c r="B369" s="106" t="s">
        <v>224</v>
      </c>
      <c r="C369" s="137"/>
      <c r="D369" s="477"/>
      <c r="E369" s="477"/>
      <c r="F369" s="478"/>
      <c r="G369" s="478"/>
      <c r="H369" s="478"/>
      <c r="I369" s="478"/>
      <c r="J369" s="478"/>
      <c r="K369" s="478"/>
      <c r="L369" s="479"/>
      <c r="M369" s="266">
        <f t="shared" si="53"/>
        <v>0</v>
      </c>
    </row>
    <row r="370" spans="1:13">
      <c r="A370" s="240" t="s">
        <v>17</v>
      </c>
      <c r="B370" s="106" t="s">
        <v>225</v>
      </c>
      <c r="C370" s="137"/>
      <c r="D370" s="477"/>
      <c r="E370" s="477"/>
      <c r="F370" s="478"/>
      <c r="G370" s="478"/>
      <c r="H370" s="478"/>
      <c r="I370" s="478"/>
      <c r="J370" s="478"/>
      <c r="K370" s="478"/>
      <c r="L370" s="479"/>
      <c r="M370" s="266">
        <f t="shared" si="53"/>
        <v>0</v>
      </c>
    </row>
    <row r="371" spans="1:13">
      <c r="A371" s="240" t="s">
        <v>19</v>
      </c>
      <c r="B371" s="106" t="s">
        <v>226</v>
      </c>
      <c r="C371" s="137"/>
      <c r="D371" s="477"/>
      <c r="E371" s="477"/>
      <c r="F371" s="478"/>
      <c r="G371" s="478"/>
      <c r="H371" s="478"/>
      <c r="I371" s="478"/>
      <c r="J371" s="478"/>
      <c r="K371" s="478"/>
      <c r="L371" s="479"/>
      <c r="M371" s="266">
        <f t="shared" si="53"/>
        <v>0</v>
      </c>
    </row>
    <row r="372" spans="1:13">
      <c r="A372" s="240" t="s">
        <v>21</v>
      </c>
      <c r="B372" s="106" t="s">
        <v>227</v>
      </c>
      <c r="C372" s="137"/>
      <c r="D372" s="477"/>
      <c r="E372" s="477"/>
      <c r="F372" s="478"/>
      <c r="G372" s="478"/>
      <c r="H372" s="478"/>
      <c r="I372" s="478"/>
      <c r="J372" s="478"/>
      <c r="K372" s="478"/>
      <c r="L372" s="479"/>
      <c r="M372" s="266">
        <f t="shared" si="53"/>
        <v>0</v>
      </c>
    </row>
    <row r="373" spans="1:13">
      <c r="A373" s="240" t="s">
        <v>23</v>
      </c>
      <c r="B373" s="106" t="s">
        <v>228</v>
      </c>
      <c r="C373" s="137"/>
      <c r="D373" s="477"/>
      <c r="E373" s="477"/>
      <c r="F373" s="478"/>
      <c r="G373" s="478"/>
      <c r="H373" s="478"/>
      <c r="I373" s="478"/>
      <c r="J373" s="478"/>
      <c r="K373" s="478"/>
      <c r="L373" s="479"/>
      <c r="M373" s="266">
        <f t="shared" si="53"/>
        <v>0</v>
      </c>
    </row>
    <row r="374" spans="1:13">
      <c r="A374" s="240" t="s">
        <v>25</v>
      </c>
      <c r="B374" s="106" t="s">
        <v>229</v>
      </c>
      <c r="C374" s="137"/>
      <c r="D374" s="477"/>
      <c r="E374" s="477"/>
      <c r="F374" s="478"/>
      <c r="G374" s="478"/>
      <c r="H374" s="478"/>
      <c r="I374" s="478"/>
      <c r="J374" s="478"/>
      <c r="K374" s="478"/>
      <c r="L374" s="479"/>
      <c r="M374" s="266">
        <f t="shared" si="53"/>
        <v>0</v>
      </c>
    </row>
    <row r="375" spans="1:13">
      <c r="A375" s="240" t="s">
        <v>484</v>
      </c>
      <c r="B375" s="106" t="s">
        <v>230</v>
      </c>
      <c r="C375" s="137"/>
      <c r="D375" s="477">
        <v>900</v>
      </c>
      <c r="E375" s="477"/>
      <c r="F375" s="478"/>
      <c r="G375" s="478"/>
      <c r="H375" s="478"/>
      <c r="I375" s="478"/>
      <c r="J375" s="478"/>
      <c r="K375" s="478"/>
      <c r="L375" s="479"/>
      <c r="M375" s="266">
        <f t="shared" si="53"/>
        <v>900</v>
      </c>
    </row>
    <row r="376" spans="1:13">
      <c r="A376" s="240" t="s">
        <v>28</v>
      </c>
      <c r="B376" s="106" t="s">
        <v>231</v>
      </c>
      <c r="C376" s="137"/>
      <c r="D376" s="477"/>
      <c r="E376" s="477"/>
      <c r="F376" s="478"/>
      <c r="G376" s="478"/>
      <c r="H376" s="478"/>
      <c r="I376" s="478"/>
      <c r="J376" s="478"/>
      <c r="K376" s="478"/>
      <c r="L376" s="479"/>
      <c r="M376" s="266">
        <f t="shared" si="53"/>
        <v>0</v>
      </c>
    </row>
    <row r="377" spans="1:13">
      <c r="A377" s="240" t="s">
        <v>30</v>
      </c>
      <c r="B377" s="106" t="s">
        <v>232</v>
      </c>
      <c r="C377" s="137"/>
      <c r="D377" s="477">
        <v>711.49</v>
      </c>
      <c r="E377" s="477"/>
      <c r="F377" s="478"/>
      <c r="G377" s="478"/>
      <c r="H377" s="478"/>
      <c r="I377" s="478"/>
      <c r="J377" s="478"/>
      <c r="K377" s="478"/>
      <c r="L377" s="479"/>
      <c r="M377" s="266">
        <f t="shared" si="53"/>
        <v>711.49</v>
      </c>
    </row>
    <row r="378" spans="1:13">
      <c r="A378" s="240" t="s">
        <v>32</v>
      </c>
      <c r="B378" s="106" t="s">
        <v>233</v>
      </c>
      <c r="C378" s="137"/>
      <c r="D378" s="477"/>
      <c r="E378" s="477"/>
      <c r="F378" s="480"/>
      <c r="G378" s="480"/>
      <c r="H378" s="480"/>
      <c r="I378" s="480"/>
      <c r="J378" s="480"/>
      <c r="K378" s="480"/>
      <c r="L378" s="479"/>
      <c r="M378" s="266">
        <f t="shared" si="53"/>
        <v>0</v>
      </c>
    </row>
    <row r="379" spans="1:13">
      <c r="A379" s="240" t="s">
        <v>34</v>
      </c>
      <c r="B379" s="106" t="s">
        <v>234</v>
      </c>
      <c r="C379" s="137"/>
      <c r="D379" s="477"/>
      <c r="E379" s="477"/>
      <c r="F379" s="478"/>
      <c r="G379" s="478"/>
      <c r="H379" s="478"/>
      <c r="I379" s="478"/>
      <c r="J379" s="478"/>
      <c r="K379" s="478"/>
      <c r="L379" s="479"/>
      <c r="M379" s="266">
        <f t="shared" si="53"/>
        <v>0</v>
      </c>
    </row>
    <row r="380" spans="1:13">
      <c r="A380" s="240" t="s">
        <v>36</v>
      </c>
      <c r="B380" s="106" t="s">
        <v>235</v>
      </c>
      <c r="C380" s="137"/>
      <c r="D380" s="477"/>
      <c r="E380" s="477"/>
      <c r="F380" s="478"/>
      <c r="G380" s="478"/>
      <c r="H380" s="478">
        <v>429.96</v>
      </c>
      <c r="I380" s="478">
        <v>1299.31</v>
      </c>
      <c r="J380" s="478"/>
      <c r="K380" s="478"/>
      <c r="L380" s="479"/>
      <c r="M380" s="266">
        <f t="shared" si="53"/>
        <v>1729.27</v>
      </c>
    </row>
    <row r="381" spans="1:13">
      <c r="A381" s="240" t="s">
        <v>38</v>
      </c>
      <c r="B381" s="106" t="s">
        <v>236</v>
      </c>
      <c r="C381" s="137"/>
      <c r="D381" s="477"/>
      <c r="E381" s="477"/>
      <c r="F381" s="478"/>
      <c r="G381" s="478"/>
      <c r="H381" s="478"/>
      <c r="I381" s="478"/>
      <c r="J381" s="478"/>
      <c r="K381" s="478"/>
      <c r="L381" s="479"/>
      <c r="M381" s="266">
        <f t="shared" si="53"/>
        <v>0</v>
      </c>
    </row>
    <row r="382" spans="1:13">
      <c r="A382" s="240" t="s">
        <v>40</v>
      </c>
      <c r="B382" s="106" t="s">
        <v>237</v>
      </c>
      <c r="C382" s="137"/>
      <c r="D382" s="477"/>
      <c r="E382" s="477"/>
      <c r="F382" s="478"/>
      <c r="G382" s="478"/>
      <c r="H382" s="478"/>
      <c r="I382" s="478"/>
      <c r="J382" s="478"/>
      <c r="K382" s="478"/>
      <c r="L382" s="479"/>
      <c r="M382" s="266">
        <f t="shared" si="53"/>
        <v>0</v>
      </c>
    </row>
    <row r="383" spans="1:13">
      <c r="A383" s="240" t="s">
        <v>42</v>
      </c>
      <c r="B383" s="106" t="s">
        <v>238</v>
      </c>
      <c r="C383" s="137"/>
      <c r="D383" s="477"/>
      <c r="E383" s="477"/>
      <c r="F383" s="478"/>
      <c r="G383" s="478"/>
      <c r="H383" s="478"/>
      <c r="I383" s="478"/>
      <c r="J383" s="478"/>
      <c r="K383" s="478"/>
      <c r="L383" s="479"/>
      <c r="M383" s="266">
        <f t="shared" si="53"/>
        <v>0</v>
      </c>
    </row>
    <row r="384" spans="1:13">
      <c r="A384" s="240" t="s">
        <v>44</v>
      </c>
      <c r="B384" s="106" t="s">
        <v>239</v>
      </c>
      <c r="C384" s="137"/>
      <c r="D384" s="477">
        <v>8823.34</v>
      </c>
      <c r="E384" s="477"/>
      <c r="F384" s="478"/>
      <c r="G384" s="478">
        <v>3697.41</v>
      </c>
      <c r="H384" s="478"/>
      <c r="I384" s="478"/>
      <c r="J384" s="478"/>
      <c r="K384" s="478"/>
      <c r="L384" s="479"/>
      <c r="M384" s="266">
        <f t="shared" si="53"/>
        <v>12520.75</v>
      </c>
    </row>
    <row r="385" spans="1:13">
      <c r="A385" s="240" t="s">
        <v>46</v>
      </c>
      <c r="B385" s="106" t="s">
        <v>240</v>
      </c>
      <c r="C385" s="137"/>
      <c r="D385" s="477"/>
      <c r="E385" s="477"/>
      <c r="F385" s="478"/>
      <c r="G385" s="478"/>
      <c r="H385" s="478"/>
      <c r="I385" s="478"/>
      <c r="J385" s="478"/>
      <c r="K385" s="478"/>
      <c r="L385" s="479"/>
      <c r="M385" s="266">
        <f t="shared" si="53"/>
        <v>0</v>
      </c>
    </row>
    <row r="386" spans="1:13">
      <c r="A386" s="240" t="s">
        <v>48</v>
      </c>
      <c r="B386" s="106" t="s">
        <v>241</v>
      </c>
      <c r="C386" s="137"/>
      <c r="D386" s="477"/>
      <c r="E386" s="477"/>
      <c r="F386" s="478"/>
      <c r="G386" s="478"/>
      <c r="H386" s="478">
        <v>159.96</v>
      </c>
      <c r="I386" s="478">
        <v>1000</v>
      </c>
      <c r="J386" s="478"/>
      <c r="K386" s="478"/>
      <c r="L386" s="479"/>
      <c r="M386" s="266">
        <f t="shared" si="53"/>
        <v>1159.96</v>
      </c>
    </row>
    <row r="387" spans="1:13">
      <c r="A387" s="240" t="s">
        <v>50</v>
      </c>
      <c r="B387" s="106" t="s">
        <v>242</v>
      </c>
      <c r="C387" s="137"/>
      <c r="D387" s="477"/>
      <c r="E387" s="477"/>
      <c r="F387" s="478"/>
      <c r="G387" s="478"/>
      <c r="H387" s="478"/>
      <c r="I387" s="478"/>
      <c r="J387" s="478"/>
      <c r="K387" s="478"/>
      <c r="L387" s="479"/>
      <c r="M387" s="266">
        <f t="shared" ref="M387:M434" si="54">SUM(D387:L387)</f>
        <v>0</v>
      </c>
    </row>
    <row r="388" spans="1:13">
      <c r="A388" s="240" t="s">
        <v>52</v>
      </c>
      <c r="B388" s="106" t="s">
        <v>243</v>
      </c>
      <c r="C388" s="137"/>
      <c r="D388" s="477"/>
      <c r="E388" s="477"/>
      <c r="F388" s="478"/>
      <c r="G388" s="478"/>
      <c r="H388" s="478"/>
      <c r="I388" s="478"/>
      <c r="J388" s="478"/>
      <c r="K388" s="478"/>
      <c r="L388" s="479"/>
      <c r="M388" s="266">
        <f t="shared" si="54"/>
        <v>0</v>
      </c>
    </row>
    <row r="389" spans="1:13">
      <c r="A389" s="240" t="s">
        <v>54</v>
      </c>
      <c r="B389" s="106" t="s">
        <v>244</v>
      </c>
      <c r="C389" s="137"/>
      <c r="D389" s="477"/>
      <c r="E389" s="477"/>
      <c r="F389" s="478"/>
      <c r="G389" s="478"/>
      <c r="H389" s="478"/>
      <c r="I389" s="478"/>
      <c r="J389" s="478"/>
      <c r="K389" s="478"/>
      <c r="L389" s="479"/>
      <c r="M389" s="266">
        <f t="shared" si="54"/>
        <v>0</v>
      </c>
    </row>
    <row r="390" spans="1:13">
      <c r="A390" s="240" t="s">
        <v>56</v>
      </c>
      <c r="B390" s="106" t="s">
        <v>245</v>
      </c>
      <c r="C390" s="137"/>
      <c r="D390" s="477"/>
      <c r="E390" s="477"/>
      <c r="F390" s="478"/>
      <c r="G390" s="478"/>
      <c r="H390" s="478"/>
      <c r="I390" s="478"/>
      <c r="J390" s="478"/>
      <c r="K390" s="478"/>
      <c r="L390" s="479"/>
      <c r="M390" s="266">
        <f t="shared" si="54"/>
        <v>0</v>
      </c>
    </row>
    <row r="391" spans="1:13">
      <c r="A391" s="240" t="s">
        <v>58</v>
      </c>
      <c r="B391" s="106" t="s">
        <v>246</v>
      </c>
      <c r="C391" s="137"/>
      <c r="D391" s="477"/>
      <c r="E391" s="477"/>
      <c r="F391" s="478"/>
      <c r="G391" s="478"/>
      <c r="H391" s="478"/>
      <c r="I391" s="478"/>
      <c r="J391" s="478"/>
      <c r="K391" s="478"/>
      <c r="L391" s="479"/>
      <c r="M391" s="266">
        <f t="shared" si="54"/>
        <v>0</v>
      </c>
    </row>
    <row r="392" spans="1:13">
      <c r="A392" s="245" t="s">
        <v>485</v>
      </c>
      <c r="B392" s="109" t="s">
        <v>300</v>
      </c>
      <c r="C392" s="137"/>
      <c r="D392" s="477"/>
      <c r="E392" s="477"/>
      <c r="F392" s="478"/>
      <c r="G392" s="478"/>
      <c r="H392" s="478"/>
      <c r="I392" s="478"/>
      <c r="J392" s="478"/>
      <c r="K392" s="478"/>
      <c r="L392" s="483"/>
      <c r="M392" s="266">
        <f t="shared" si="54"/>
        <v>0</v>
      </c>
    </row>
    <row r="393" spans="1:13">
      <c r="A393" s="240" t="s">
        <v>60</v>
      </c>
      <c r="B393" s="106" t="s">
        <v>247</v>
      </c>
      <c r="C393" s="137"/>
      <c r="D393" s="477"/>
      <c r="E393" s="477"/>
      <c r="F393" s="478"/>
      <c r="G393" s="478"/>
      <c r="H393" s="478"/>
      <c r="I393" s="478">
        <v>349.68</v>
      </c>
      <c r="J393" s="478"/>
      <c r="K393" s="478"/>
      <c r="L393" s="479"/>
      <c r="M393" s="266">
        <f t="shared" si="54"/>
        <v>349.68</v>
      </c>
    </row>
    <row r="394" spans="1:13">
      <c r="A394" s="242" t="s">
        <v>486</v>
      </c>
      <c r="B394" s="108" t="s">
        <v>248</v>
      </c>
      <c r="C394" s="138"/>
      <c r="D394" s="477"/>
      <c r="E394" s="477"/>
      <c r="F394" s="479"/>
      <c r="G394" s="479"/>
      <c r="H394" s="479"/>
      <c r="I394" s="479"/>
      <c r="J394" s="479"/>
      <c r="K394" s="479"/>
      <c r="L394" s="479"/>
      <c r="M394" s="266">
        <f t="shared" si="54"/>
        <v>0</v>
      </c>
    </row>
    <row r="395" spans="1:13">
      <c r="A395" s="240" t="s">
        <v>487</v>
      </c>
      <c r="B395" s="106" t="s">
        <v>249</v>
      </c>
      <c r="C395" s="140"/>
      <c r="D395" s="477"/>
      <c r="E395" s="477"/>
      <c r="F395" s="478"/>
      <c r="G395" s="478"/>
      <c r="H395" s="478"/>
      <c r="I395" s="478"/>
      <c r="J395" s="478"/>
      <c r="K395" s="478"/>
      <c r="L395" s="479"/>
      <c r="M395" s="266">
        <f t="shared" si="54"/>
        <v>0</v>
      </c>
    </row>
    <row r="396" spans="1:13">
      <c r="A396" s="240" t="s">
        <v>488</v>
      </c>
      <c r="B396" s="106" t="s">
        <v>250</v>
      </c>
      <c r="C396" s="140"/>
      <c r="D396" s="477"/>
      <c r="E396" s="477"/>
      <c r="F396" s="478"/>
      <c r="G396" s="478"/>
      <c r="H396" s="478"/>
      <c r="I396" s="478"/>
      <c r="J396" s="478"/>
      <c r="K396" s="478"/>
      <c r="L396" s="479"/>
      <c r="M396" s="266">
        <f t="shared" si="54"/>
        <v>0</v>
      </c>
    </row>
    <row r="397" spans="1:13">
      <c r="A397" s="240" t="s">
        <v>489</v>
      </c>
      <c r="B397" s="106" t="s">
        <v>251</v>
      </c>
      <c r="C397" s="137"/>
      <c r="D397" s="477"/>
      <c r="E397" s="477"/>
      <c r="F397" s="478"/>
      <c r="G397" s="478"/>
      <c r="H397" s="478"/>
      <c r="I397" s="478"/>
      <c r="J397" s="478"/>
      <c r="K397" s="478"/>
      <c r="L397" s="479"/>
      <c r="M397" s="266">
        <f t="shared" si="54"/>
        <v>0</v>
      </c>
    </row>
    <row r="398" spans="1:13">
      <c r="A398" s="230" t="s">
        <v>490</v>
      </c>
      <c r="B398" s="108" t="s">
        <v>252</v>
      </c>
      <c r="C398" s="139"/>
      <c r="D398" s="477"/>
      <c r="E398" s="477"/>
      <c r="F398" s="480"/>
      <c r="G398" s="480"/>
      <c r="H398" s="480"/>
      <c r="I398" s="480"/>
      <c r="J398" s="480"/>
      <c r="K398" s="480"/>
      <c r="L398" s="480"/>
      <c r="M398" s="266">
        <f t="shared" si="54"/>
        <v>0</v>
      </c>
    </row>
    <row r="399" spans="1:13">
      <c r="A399" s="240" t="s">
        <v>491</v>
      </c>
      <c r="B399" s="106" t="s">
        <v>253</v>
      </c>
      <c r="C399" s="140"/>
      <c r="D399" s="477"/>
      <c r="E399" s="477"/>
      <c r="F399" s="478"/>
      <c r="G399" s="478"/>
      <c r="H399" s="478"/>
      <c r="I399" s="478"/>
      <c r="J399" s="478"/>
      <c r="K399" s="478"/>
      <c r="L399" s="479"/>
      <c r="M399" s="266">
        <f t="shared" si="54"/>
        <v>0</v>
      </c>
    </row>
    <row r="400" spans="1:13">
      <c r="A400" s="245" t="s">
        <v>492</v>
      </c>
      <c r="B400" s="106" t="s">
        <v>254</v>
      </c>
      <c r="C400" s="140"/>
      <c r="D400" s="477"/>
      <c r="E400" s="477"/>
      <c r="F400" s="478"/>
      <c r="G400" s="478"/>
      <c r="H400" s="478"/>
      <c r="I400" s="478"/>
      <c r="J400" s="478"/>
      <c r="K400" s="478"/>
      <c r="L400" s="479"/>
      <c r="M400" s="266">
        <f t="shared" si="54"/>
        <v>0</v>
      </c>
    </row>
    <row r="401" spans="1:13">
      <c r="A401" s="246" t="s">
        <v>349</v>
      </c>
      <c r="B401" s="110" t="s">
        <v>255</v>
      </c>
      <c r="C401" s="141"/>
      <c r="D401" s="484"/>
      <c r="E401" s="484"/>
      <c r="F401" s="485"/>
      <c r="G401" s="485"/>
      <c r="H401" s="485"/>
      <c r="I401" s="485"/>
      <c r="J401" s="485">
        <v>66798.850000000006</v>
      </c>
      <c r="K401" s="485"/>
      <c r="L401" s="485"/>
      <c r="M401" s="267">
        <f t="shared" si="54"/>
        <v>66798.850000000006</v>
      </c>
    </row>
    <row r="402" spans="1:13">
      <c r="A402" s="294" t="s">
        <v>728</v>
      </c>
      <c r="B402" s="295" t="s">
        <v>726</v>
      </c>
      <c r="C402" s="297"/>
      <c r="D402" s="486"/>
      <c r="E402" s="486"/>
      <c r="F402" s="487"/>
      <c r="G402" s="487"/>
      <c r="H402" s="487"/>
      <c r="I402" s="487"/>
      <c r="J402" s="487"/>
      <c r="K402" s="487"/>
      <c r="L402" s="487"/>
      <c r="M402" s="302">
        <f t="shared" si="54"/>
        <v>0</v>
      </c>
    </row>
    <row r="403" spans="1:13">
      <c r="A403" s="230" t="s">
        <v>493</v>
      </c>
      <c r="B403" s="108" t="s">
        <v>256</v>
      </c>
      <c r="C403" s="138"/>
      <c r="D403" s="477">
        <v>1426.23</v>
      </c>
      <c r="E403" s="477">
        <v>2121.91</v>
      </c>
      <c r="F403" s="479"/>
      <c r="G403" s="479">
        <v>893.53</v>
      </c>
      <c r="H403" s="479"/>
      <c r="I403" s="479"/>
      <c r="J403" s="479"/>
      <c r="K403" s="479"/>
      <c r="L403" s="479"/>
      <c r="M403" s="266">
        <f t="shared" si="54"/>
        <v>4441.67</v>
      </c>
    </row>
    <row r="404" spans="1:13">
      <c r="A404" s="230" t="s">
        <v>355</v>
      </c>
      <c r="B404" s="108" t="s">
        <v>356</v>
      </c>
      <c r="C404" s="138"/>
      <c r="D404" s="477"/>
      <c r="E404" s="477"/>
      <c r="F404" s="479"/>
      <c r="G404" s="479"/>
      <c r="H404" s="479"/>
      <c r="I404" s="479"/>
      <c r="J404" s="479"/>
      <c r="K404" s="479"/>
      <c r="L404" s="479"/>
      <c r="M404" s="266">
        <f t="shared" si="54"/>
        <v>0</v>
      </c>
    </row>
    <row r="405" spans="1:13">
      <c r="A405" s="230" t="s">
        <v>494</v>
      </c>
      <c r="B405" s="108" t="s">
        <v>257</v>
      </c>
      <c r="C405" s="138"/>
      <c r="D405" s="477"/>
      <c r="E405" s="477"/>
      <c r="F405" s="479"/>
      <c r="G405" s="479"/>
      <c r="H405" s="479"/>
      <c r="I405" s="479"/>
      <c r="J405" s="479"/>
      <c r="K405" s="479"/>
      <c r="L405" s="479"/>
      <c r="M405" s="266">
        <f t="shared" si="54"/>
        <v>0</v>
      </c>
    </row>
    <row r="406" spans="1:13">
      <c r="A406" s="240" t="s">
        <v>495</v>
      </c>
      <c r="B406" s="106" t="s">
        <v>258</v>
      </c>
      <c r="C406" s="140"/>
      <c r="D406" s="477"/>
      <c r="E406" s="477"/>
      <c r="F406" s="478"/>
      <c r="G406" s="478"/>
      <c r="H406" s="478"/>
      <c r="I406" s="478"/>
      <c r="J406" s="478"/>
      <c r="K406" s="478"/>
      <c r="L406" s="479"/>
      <c r="M406" s="266">
        <f t="shared" si="54"/>
        <v>0</v>
      </c>
    </row>
    <row r="407" spans="1:13">
      <c r="A407" s="245" t="s">
        <v>496</v>
      </c>
      <c r="B407" s="106" t="s">
        <v>259</v>
      </c>
      <c r="C407" s="140"/>
      <c r="D407" s="477"/>
      <c r="E407" s="477"/>
      <c r="F407" s="478"/>
      <c r="G407" s="478"/>
      <c r="H407" s="478"/>
      <c r="I407" s="478"/>
      <c r="J407" s="478"/>
      <c r="K407" s="478"/>
      <c r="L407" s="479"/>
      <c r="M407" s="266">
        <f t="shared" si="54"/>
        <v>0</v>
      </c>
    </row>
    <row r="408" spans="1:13">
      <c r="A408" s="230" t="s">
        <v>497</v>
      </c>
      <c r="B408" s="108" t="s">
        <v>260</v>
      </c>
      <c r="C408" s="139"/>
      <c r="D408" s="477"/>
      <c r="E408" s="477"/>
      <c r="F408" s="480"/>
      <c r="G408" s="480"/>
      <c r="H408" s="480"/>
      <c r="I408" s="480"/>
      <c r="J408" s="480"/>
      <c r="K408" s="480"/>
      <c r="L408" s="480"/>
      <c r="M408" s="266">
        <f t="shared" si="54"/>
        <v>0</v>
      </c>
    </row>
    <row r="409" spans="1:13">
      <c r="A409" s="230" t="s">
        <v>498</v>
      </c>
      <c r="B409" s="108" t="s">
        <v>261</v>
      </c>
      <c r="C409" s="139"/>
      <c r="D409" s="477"/>
      <c r="E409" s="477"/>
      <c r="F409" s="480"/>
      <c r="G409" s="480"/>
      <c r="H409" s="480"/>
      <c r="I409" s="480"/>
      <c r="J409" s="480"/>
      <c r="K409" s="480"/>
      <c r="L409" s="480"/>
      <c r="M409" s="266">
        <f t="shared" si="54"/>
        <v>0</v>
      </c>
    </row>
    <row r="410" spans="1:13" ht="25.5">
      <c r="A410" s="338" t="s">
        <v>499</v>
      </c>
      <c r="B410" s="339" t="s">
        <v>740</v>
      </c>
      <c r="C410" s="342" t="s">
        <v>679</v>
      </c>
      <c r="D410" s="488"/>
      <c r="E410" s="488"/>
      <c r="F410" s="489"/>
      <c r="G410" s="489"/>
      <c r="H410" s="489"/>
      <c r="I410" s="489"/>
      <c r="J410" s="489"/>
      <c r="K410" s="489"/>
      <c r="L410" s="489"/>
      <c r="M410" s="268">
        <f t="shared" si="54"/>
        <v>0</v>
      </c>
    </row>
    <row r="411" spans="1:13" ht="17.25">
      <c r="A411" s="338" t="s">
        <v>500</v>
      </c>
      <c r="B411" s="339" t="s">
        <v>741</v>
      </c>
      <c r="C411" s="342" t="s">
        <v>679</v>
      </c>
      <c r="D411" s="488"/>
      <c r="E411" s="488"/>
      <c r="F411" s="489"/>
      <c r="G411" s="489"/>
      <c r="H411" s="489"/>
      <c r="I411" s="489"/>
      <c r="J411" s="489"/>
      <c r="K411" s="489"/>
      <c r="L411" s="489"/>
      <c r="M411" s="268">
        <f t="shared" si="54"/>
        <v>0</v>
      </c>
    </row>
    <row r="412" spans="1:13" ht="25.5">
      <c r="A412" s="338" t="s">
        <v>756</v>
      </c>
      <c r="B412" s="339" t="s">
        <v>743</v>
      </c>
      <c r="C412" s="342" t="s">
        <v>679</v>
      </c>
      <c r="D412" s="488"/>
      <c r="E412" s="488"/>
      <c r="F412" s="489"/>
      <c r="G412" s="489"/>
      <c r="H412" s="489"/>
      <c r="I412" s="489"/>
      <c r="J412" s="489"/>
      <c r="K412" s="489"/>
      <c r="L412" s="489"/>
      <c r="M412" s="268">
        <f t="shared" si="54"/>
        <v>0</v>
      </c>
    </row>
    <row r="413" spans="1:13" ht="25.5">
      <c r="A413" s="338" t="s">
        <v>757</v>
      </c>
      <c r="B413" s="339" t="s">
        <v>745</v>
      </c>
      <c r="C413" s="342" t="s">
        <v>679</v>
      </c>
      <c r="D413" s="488"/>
      <c r="E413" s="488"/>
      <c r="F413" s="489"/>
      <c r="G413" s="489"/>
      <c r="H413" s="489"/>
      <c r="I413" s="489"/>
      <c r="J413" s="489"/>
      <c r="K413" s="489"/>
      <c r="L413" s="489"/>
      <c r="M413" s="268">
        <f t="shared" si="54"/>
        <v>0</v>
      </c>
    </row>
    <row r="414" spans="1:13" ht="25.5">
      <c r="A414" s="338" t="s">
        <v>501</v>
      </c>
      <c r="B414" s="339" t="s">
        <v>746</v>
      </c>
      <c r="C414" s="341"/>
      <c r="D414" s="488"/>
      <c r="E414" s="488"/>
      <c r="F414" s="489"/>
      <c r="G414" s="489"/>
      <c r="H414" s="489"/>
      <c r="I414" s="489"/>
      <c r="J414" s="489"/>
      <c r="K414" s="489"/>
      <c r="L414" s="490"/>
      <c r="M414" s="268">
        <f t="shared" si="54"/>
        <v>0</v>
      </c>
    </row>
    <row r="415" spans="1:13" ht="25.5">
      <c r="A415" s="338" t="s">
        <v>502</v>
      </c>
      <c r="B415" s="339" t="s">
        <v>747</v>
      </c>
      <c r="C415" s="348" t="s">
        <v>679</v>
      </c>
      <c r="D415" s="488"/>
      <c r="E415" s="488"/>
      <c r="F415" s="489"/>
      <c r="G415" s="489"/>
      <c r="H415" s="489"/>
      <c r="I415" s="489"/>
      <c r="J415" s="489"/>
      <c r="K415" s="489"/>
      <c r="L415" s="490"/>
      <c r="M415" s="268">
        <f t="shared" si="54"/>
        <v>0</v>
      </c>
    </row>
    <row r="416" spans="1:13" ht="17.25">
      <c r="A416" s="338" t="s">
        <v>503</v>
      </c>
      <c r="B416" s="339" t="s">
        <v>748</v>
      </c>
      <c r="C416" s="341"/>
      <c r="D416" s="488"/>
      <c r="E416" s="488"/>
      <c r="F416" s="489"/>
      <c r="G416" s="489"/>
      <c r="H416" s="489"/>
      <c r="I416" s="489"/>
      <c r="J416" s="489"/>
      <c r="K416" s="489"/>
      <c r="L416" s="490"/>
      <c r="M416" s="268">
        <f t="shared" si="54"/>
        <v>0</v>
      </c>
    </row>
    <row r="417" spans="1:13" ht="25.5">
      <c r="A417" s="338" t="s">
        <v>758</v>
      </c>
      <c r="B417" s="339" t="s">
        <v>750</v>
      </c>
      <c r="C417" s="348" t="s">
        <v>679</v>
      </c>
      <c r="D417" s="488"/>
      <c r="E417" s="488"/>
      <c r="F417" s="489"/>
      <c r="G417" s="489"/>
      <c r="H417" s="489"/>
      <c r="I417" s="489"/>
      <c r="J417" s="489"/>
      <c r="K417" s="489"/>
      <c r="L417" s="490"/>
      <c r="M417" s="268">
        <f t="shared" si="54"/>
        <v>0</v>
      </c>
    </row>
    <row r="418" spans="1:13">
      <c r="A418" s="242" t="s">
        <v>504</v>
      </c>
      <c r="B418" s="108" t="s">
        <v>262</v>
      </c>
      <c r="C418" s="139"/>
      <c r="D418" s="477"/>
      <c r="E418" s="477"/>
      <c r="F418" s="480"/>
      <c r="G418" s="480"/>
      <c r="H418" s="480"/>
      <c r="I418" s="480"/>
      <c r="J418" s="480"/>
      <c r="K418" s="480"/>
      <c r="L418" s="480"/>
      <c r="M418" s="266">
        <f t="shared" si="54"/>
        <v>0</v>
      </c>
    </row>
    <row r="419" spans="1:13">
      <c r="A419" s="240" t="s">
        <v>505</v>
      </c>
      <c r="B419" s="106" t="s">
        <v>263</v>
      </c>
      <c r="C419" s="137"/>
      <c r="D419" s="477"/>
      <c r="E419" s="477"/>
      <c r="F419" s="478"/>
      <c r="G419" s="478"/>
      <c r="H419" s="478"/>
      <c r="I419" s="478"/>
      <c r="J419" s="478"/>
      <c r="K419" s="478"/>
      <c r="L419" s="479"/>
      <c r="M419" s="266">
        <f t="shared" si="54"/>
        <v>0</v>
      </c>
    </row>
    <row r="420" spans="1:13">
      <c r="A420" s="240" t="s">
        <v>506</v>
      </c>
      <c r="B420" s="106" t="s">
        <v>264</v>
      </c>
      <c r="C420" s="137"/>
      <c r="D420" s="477"/>
      <c r="E420" s="477"/>
      <c r="F420" s="478"/>
      <c r="G420" s="478"/>
      <c r="H420" s="478"/>
      <c r="I420" s="478"/>
      <c r="J420" s="478"/>
      <c r="K420" s="478"/>
      <c r="L420" s="479"/>
      <c r="M420" s="266">
        <f t="shared" si="54"/>
        <v>0</v>
      </c>
    </row>
    <row r="421" spans="1:13">
      <c r="A421" s="240" t="s">
        <v>62</v>
      </c>
      <c r="B421" s="106" t="s">
        <v>265</v>
      </c>
      <c r="C421" s="137"/>
      <c r="D421" s="477"/>
      <c r="E421" s="477"/>
      <c r="F421" s="478"/>
      <c r="G421" s="478"/>
      <c r="H421" s="478"/>
      <c r="I421" s="478"/>
      <c r="J421" s="478"/>
      <c r="K421" s="478">
        <v>10996.25</v>
      </c>
      <c r="L421" s="479"/>
      <c r="M421" s="266">
        <f t="shared" si="54"/>
        <v>10996.25</v>
      </c>
    </row>
    <row r="422" spans="1:13">
      <c r="A422" s="240" t="s">
        <v>64</v>
      </c>
      <c r="B422" s="106" t="s">
        <v>266</v>
      </c>
      <c r="C422" s="137"/>
      <c r="D422" s="477"/>
      <c r="E422" s="477"/>
      <c r="F422" s="478"/>
      <c r="G422" s="478"/>
      <c r="H422" s="478"/>
      <c r="I422" s="478"/>
      <c r="J422" s="478"/>
      <c r="K422" s="478"/>
      <c r="L422" s="479"/>
      <c r="M422" s="266">
        <f t="shared" si="54"/>
        <v>0</v>
      </c>
    </row>
    <row r="423" spans="1:13">
      <c r="A423" s="240" t="s">
        <v>66</v>
      </c>
      <c r="B423" s="106" t="s">
        <v>267</v>
      </c>
      <c r="C423" s="137"/>
      <c r="D423" s="477"/>
      <c r="E423" s="477"/>
      <c r="F423" s="478"/>
      <c r="G423" s="478"/>
      <c r="H423" s="478"/>
      <c r="I423" s="478"/>
      <c r="J423" s="478"/>
      <c r="K423" s="478"/>
      <c r="L423" s="479"/>
      <c r="M423" s="266">
        <f t="shared" si="54"/>
        <v>0</v>
      </c>
    </row>
    <row r="424" spans="1:13">
      <c r="A424" s="240" t="s">
        <v>68</v>
      </c>
      <c r="B424" s="106" t="s">
        <v>268</v>
      </c>
      <c r="C424" s="137"/>
      <c r="D424" s="477"/>
      <c r="E424" s="477"/>
      <c r="F424" s="478"/>
      <c r="G424" s="478">
        <v>2632.5</v>
      </c>
      <c r="H424" s="478"/>
      <c r="I424" s="478"/>
      <c r="J424" s="478">
        <v>14384</v>
      </c>
      <c r="K424" s="478"/>
      <c r="L424" s="479"/>
      <c r="M424" s="266">
        <f t="shared" si="54"/>
        <v>17016.5</v>
      </c>
    </row>
    <row r="425" spans="1:13">
      <c r="A425" s="240" t="s">
        <v>70</v>
      </c>
      <c r="B425" s="106" t="s">
        <v>269</v>
      </c>
      <c r="C425" s="140"/>
      <c r="D425" s="477"/>
      <c r="E425" s="477"/>
      <c r="F425" s="478"/>
      <c r="G425" s="478"/>
      <c r="H425" s="478"/>
      <c r="I425" s="478"/>
      <c r="J425" s="478"/>
      <c r="K425" s="478"/>
      <c r="L425" s="479"/>
      <c r="M425" s="266">
        <f t="shared" si="54"/>
        <v>0</v>
      </c>
    </row>
    <row r="426" spans="1:13">
      <c r="A426" s="240" t="s">
        <v>72</v>
      </c>
      <c r="B426" s="106" t="s">
        <v>270</v>
      </c>
      <c r="C426" s="137"/>
      <c r="D426" s="477"/>
      <c r="E426" s="477"/>
      <c r="F426" s="478"/>
      <c r="G426" s="478"/>
      <c r="H426" s="478"/>
      <c r="I426" s="478"/>
      <c r="J426" s="478"/>
      <c r="K426" s="478"/>
      <c r="L426" s="479"/>
      <c r="M426" s="266">
        <f t="shared" si="54"/>
        <v>0</v>
      </c>
    </row>
    <row r="427" spans="1:13">
      <c r="A427" s="240" t="s">
        <v>74</v>
      </c>
      <c r="B427" s="106" t="s">
        <v>271</v>
      </c>
      <c r="C427" s="137"/>
      <c r="D427" s="477"/>
      <c r="E427" s="477"/>
      <c r="F427" s="478"/>
      <c r="G427" s="478"/>
      <c r="H427" s="478"/>
      <c r="I427" s="478"/>
      <c r="J427" s="478"/>
      <c r="K427" s="478"/>
      <c r="L427" s="479"/>
      <c r="M427" s="266">
        <f t="shared" si="54"/>
        <v>0</v>
      </c>
    </row>
    <row r="428" spans="1:13">
      <c r="A428" s="240" t="s">
        <v>76</v>
      </c>
      <c r="B428" s="106" t="s">
        <v>272</v>
      </c>
      <c r="C428" s="137"/>
      <c r="D428" s="477">
        <v>2683</v>
      </c>
      <c r="E428" s="477"/>
      <c r="F428" s="478"/>
      <c r="G428" s="478"/>
      <c r="H428" s="478"/>
      <c r="I428" s="478"/>
      <c r="J428" s="478"/>
      <c r="K428" s="478"/>
      <c r="L428" s="479"/>
      <c r="M428" s="266">
        <f t="shared" si="54"/>
        <v>2683</v>
      </c>
    </row>
    <row r="429" spans="1:13">
      <c r="A429" s="240" t="s">
        <v>78</v>
      </c>
      <c r="B429" s="106" t="s">
        <v>273</v>
      </c>
      <c r="C429" s="137"/>
      <c r="D429" s="477"/>
      <c r="E429" s="477"/>
      <c r="F429" s="478"/>
      <c r="G429" s="478"/>
      <c r="H429" s="478"/>
      <c r="I429" s="478"/>
      <c r="J429" s="478"/>
      <c r="K429" s="478"/>
      <c r="L429" s="479"/>
      <c r="M429" s="266">
        <f t="shared" si="54"/>
        <v>0</v>
      </c>
    </row>
    <row r="430" spans="1:13">
      <c r="A430" s="269" t="s">
        <v>678</v>
      </c>
      <c r="B430" s="270" t="s">
        <v>677</v>
      </c>
      <c r="C430" s="271"/>
      <c r="D430" s="477"/>
      <c r="E430" s="477"/>
      <c r="F430" s="478"/>
      <c r="G430" s="478"/>
      <c r="H430" s="478"/>
      <c r="I430" s="478"/>
      <c r="J430" s="478"/>
      <c r="K430" s="478"/>
      <c r="L430" s="479"/>
      <c r="M430" s="272">
        <f t="shared" si="54"/>
        <v>0</v>
      </c>
    </row>
    <row r="431" spans="1:13">
      <c r="A431" s="245" t="s">
        <v>80</v>
      </c>
      <c r="B431" s="106" t="s">
        <v>274</v>
      </c>
      <c r="C431" s="137"/>
      <c r="D431" s="477"/>
      <c r="E431" s="477"/>
      <c r="F431" s="478"/>
      <c r="G431" s="478"/>
      <c r="H431" s="478"/>
      <c r="I431" s="478"/>
      <c r="J431" s="478"/>
      <c r="K431" s="478"/>
      <c r="L431" s="479"/>
      <c r="M431" s="266">
        <f t="shared" si="54"/>
        <v>0</v>
      </c>
    </row>
    <row r="432" spans="1:13">
      <c r="A432" s="240" t="s">
        <v>81</v>
      </c>
      <c r="B432" s="106" t="s">
        <v>276</v>
      </c>
      <c r="C432" s="137"/>
      <c r="D432" s="477"/>
      <c r="E432" s="477"/>
      <c r="F432" s="478"/>
      <c r="G432" s="478"/>
      <c r="H432" s="478"/>
      <c r="I432" s="478"/>
      <c r="J432" s="478"/>
      <c r="K432" s="478"/>
      <c r="L432" s="479"/>
      <c r="M432" s="266">
        <f t="shared" si="54"/>
        <v>0</v>
      </c>
    </row>
    <row r="433" spans="1:13">
      <c r="A433" s="240" t="s">
        <v>83</v>
      </c>
      <c r="B433" s="106" t="s">
        <v>277</v>
      </c>
      <c r="C433" s="137"/>
      <c r="D433" s="477"/>
      <c r="E433" s="477"/>
      <c r="F433" s="478"/>
      <c r="G433" s="478"/>
      <c r="H433" s="478"/>
      <c r="I433" s="478"/>
      <c r="J433" s="478"/>
      <c r="K433" s="478"/>
      <c r="L433" s="479"/>
      <c r="M433" s="266">
        <f t="shared" si="54"/>
        <v>0</v>
      </c>
    </row>
    <row r="434" spans="1:13">
      <c r="A434" s="245" t="s">
        <v>85</v>
      </c>
      <c r="B434" s="106" t="s">
        <v>278</v>
      </c>
      <c r="C434" s="137"/>
      <c r="D434" s="477"/>
      <c r="E434" s="477"/>
      <c r="F434" s="478"/>
      <c r="G434" s="478"/>
      <c r="H434" s="478"/>
      <c r="I434" s="478"/>
      <c r="J434" s="478"/>
      <c r="K434" s="478"/>
      <c r="L434" s="479"/>
      <c r="M434" s="266">
        <f t="shared" si="54"/>
        <v>0</v>
      </c>
    </row>
    <row r="435" spans="1:13" s="43" customFormat="1" ht="12">
      <c r="A435" s="42"/>
      <c r="B435" s="116"/>
      <c r="C435" s="151"/>
      <c r="D435" s="491"/>
      <c r="E435" s="491"/>
      <c r="F435" s="492"/>
      <c r="G435" s="492"/>
      <c r="H435" s="492"/>
      <c r="I435" s="492"/>
      <c r="J435" s="492"/>
      <c r="K435" s="492"/>
      <c r="L435" s="492"/>
      <c r="M435" s="266"/>
    </row>
    <row r="436" spans="1:13" s="43" customFormat="1" ht="12">
      <c r="A436" s="48" t="s">
        <v>599</v>
      </c>
      <c r="B436" s="117" t="s">
        <v>368</v>
      </c>
      <c r="C436" s="152"/>
      <c r="D436" s="433">
        <f t="shared" ref="D436:L436" si="55">SUM(D257:D287,D289,D291,D293,D295:D356,D359:D400,D403:D409,D418:D434)</f>
        <v>56856.439999999995</v>
      </c>
      <c r="E436" s="433">
        <f t="shared" si="55"/>
        <v>4895.1499999999996</v>
      </c>
      <c r="F436" s="433">
        <f t="shared" si="55"/>
        <v>10248</v>
      </c>
      <c r="G436" s="433">
        <f t="shared" si="55"/>
        <v>11323.44</v>
      </c>
      <c r="H436" s="433">
        <f t="shared" si="55"/>
        <v>113146.83</v>
      </c>
      <c r="I436" s="433">
        <f t="shared" si="55"/>
        <v>17493.22</v>
      </c>
      <c r="J436" s="433">
        <f t="shared" si="55"/>
        <v>201003.34</v>
      </c>
      <c r="K436" s="433">
        <f t="shared" si="55"/>
        <v>14704.19</v>
      </c>
      <c r="L436" s="433">
        <f t="shared" si="55"/>
        <v>0</v>
      </c>
      <c r="M436" s="100">
        <f t="shared" ref="M436" si="56">SUM(M257:M287,M289,M291,M293,M295:M356,M359:M400,M403:M409,M418:M434)</f>
        <v>429670.61</v>
      </c>
    </row>
    <row r="437" spans="1:13" s="43" customFormat="1" ht="12">
      <c r="A437" s="48" t="s">
        <v>659</v>
      </c>
      <c r="B437" s="118" t="s">
        <v>660</v>
      </c>
      <c r="C437" s="152"/>
      <c r="D437" s="433">
        <f t="shared" ref="D437:L437" si="57">SUM(D410:D417)</f>
        <v>0</v>
      </c>
      <c r="E437" s="433">
        <f t="shared" si="57"/>
        <v>0</v>
      </c>
      <c r="F437" s="433">
        <f t="shared" si="57"/>
        <v>0</v>
      </c>
      <c r="G437" s="433">
        <f t="shared" si="57"/>
        <v>0</v>
      </c>
      <c r="H437" s="433">
        <f t="shared" si="57"/>
        <v>0</v>
      </c>
      <c r="I437" s="433">
        <f t="shared" si="57"/>
        <v>0</v>
      </c>
      <c r="J437" s="433">
        <f t="shared" si="57"/>
        <v>0</v>
      </c>
      <c r="K437" s="433">
        <f t="shared" si="57"/>
        <v>0</v>
      </c>
      <c r="L437" s="433">
        <f t="shared" si="57"/>
        <v>0</v>
      </c>
      <c r="M437" s="127">
        <f t="shared" ref="M437:M441" si="58">SUM(D437:L437)</f>
        <v>0</v>
      </c>
    </row>
    <row r="438" spans="1:13" s="43" customFormat="1" ht="12">
      <c r="A438" s="48" t="s">
        <v>600</v>
      </c>
      <c r="B438" s="118" t="s">
        <v>598</v>
      </c>
      <c r="C438" s="152"/>
      <c r="D438" s="433">
        <f t="shared" ref="D438:L438" si="59">D401</f>
        <v>0</v>
      </c>
      <c r="E438" s="433">
        <f t="shared" si="59"/>
        <v>0</v>
      </c>
      <c r="F438" s="433">
        <f t="shared" si="59"/>
        <v>0</v>
      </c>
      <c r="G438" s="433">
        <f t="shared" si="59"/>
        <v>0</v>
      </c>
      <c r="H438" s="433">
        <f t="shared" si="59"/>
        <v>0</v>
      </c>
      <c r="I438" s="433">
        <f t="shared" si="59"/>
        <v>0</v>
      </c>
      <c r="J438" s="433">
        <f t="shared" si="59"/>
        <v>66798.850000000006</v>
      </c>
      <c r="K438" s="433">
        <f t="shared" si="59"/>
        <v>0</v>
      </c>
      <c r="L438" s="433">
        <f t="shared" si="59"/>
        <v>0</v>
      </c>
      <c r="M438" s="127">
        <f t="shared" si="58"/>
        <v>66798.850000000006</v>
      </c>
    </row>
    <row r="439" spans="1:13" s="43" customFormat="1" ht="12">
      <c r="A439" s="48" t="s">
        <v>601</v>
      </c>
      <c r="B439" s="118" t="s">
        <v>602</v>
      </c>
      <c r="C439" s="152"/>
      <c r="D439" s="433">
        <f t="shared" ref="D439:L439" si="60">SUM(D248:D256,D357,D358+D288+D290+D292+D294)</f>
        <v>0</v>
      </c>
      <c r="E439" s="433">
        <f t="shared" si="60"/>
        <v>0</v>
      </c>
      <c r="F439" s="433">
        <f t="shared" si="60"/>
        <v>0</v>
      </c>
      <c r="G439" s="433">
        <f t="shared" si="60"/>
        <v>0</v>
      </c>
      <c r="H439" s="433">
        <f t="shared" si="60"/>
        <v>0</v>
      </c>
      <c r="I439" s="433">
        <f t="shared" si="60"/>
        <v>0</v>
      </c>
      <c r="J439" s="433">
        <f t="shared" si="60"/>
        <v>0</v>
      </c>
      <c r="K439" s="433">
        <f t="shared" si="60"/>
        <v>0</v>
      </c>
      <c r="L439" s="433">
        <f t="shared" si="60"/>
        <v>0</v>
      </c>
      <c r="M439" s="100">
        <f t="shared" ref="M439" si="61">SUM(M248:M256,M357,M358+M288+M290+M292+M294)</f>
        <v>0</v>
      </c>
    </row>
    <row r="440" spans="1:13">
      <c r="A440" s="303" t="s">
        <v>729</v>
      </c>
      <c r="B440" s="304" t="s">
        <v>730</v>
      </c>
      <c r="C440" s="305"/>
      <c r="D440" s="433">
        <f t="shared" ref="D440:L440" si="62">D402</f>
        <v>0</v>
      </c>
      <c r="E440" s="433">
        <f t="shared" si="62"/>
        <v>0</v>
      </c>
      <c r="F440" s="433">
        <f t="shared" si="62"/>
        <v>0</v>
      </c>
      <c r="G440" s="433">
        <f t="shared" si="62"/>
        <v>0</v>
      </c>
      <c r="H440" s="433">
        <f t="shared" si="62"/>
        <v>0</v>
      </c>
      <c r="I440" s="433">
        <f t="shared" si="62"/>
        <v>0</v>
      </c>
      <c r="J440" s="433">
        <f t="shared" si="62"/>
        <v>0</v>
      </c>
      <c r="K440" s="433">
        <f t="shared" si="62"/>
        <v>0</v>
      </c>
      <c r="L440" s="433">
        <f t="shared" si="62"/>
        <v>0</v>
      </c>
      <c r="M440" s="127">
        <f t="shared" si="58"/>
        <v>0</v>
      </c>
    </row>
    <row r="441" spans="1:13" s="47" customFormat="1">
      <c r="A441" s="44" t="s">
        <v>369</v>
      </c>
      <c r="B441" s="119" t="s">
        <v>370</v>
      </c>
      <c r="C441" s="154"/>
      <c r="D441" s="434">
        <f t="shared" ref="D441:L441" si="63">SUM(D436:D440)</f>
        <v>56856.439999999995</v>
      </c>
      <c r="E441" s="434">
        <f t="shared" si="63"/>
        <v>4895.1499999999996</v>
      </c>
      <c r="F441" s="434">
        <f t="shared" si="63"/>
        <v>10248</v>
      </c>
      <c r="G441" s="434">
        <f t="shared" si="63"/>
        <v>11323.44</v>
      </c>
      <c r="H441" s="434">
        <f t="shared" si="63"/>
        <v>113146.83</v>
      </c>
      <c r="I441" s="434">
        <f t="shared" si="63"/>
        <v>17493.22</v>
      </c>
      <c r="J441" s="434">
        <f t="shared" si="63"/>
        <v>267802.19</v>
      </c>
      <c r="K441" s="434">
        <f t="shared" si="63"/>
        <v>14704.19</v>
      </c>
      <c r="L441" s="434">
        <f t="shared" si="63"/>
        <v>0</v>
      </c>
      <c r="M441" s="128">
        <f t="shared" si="58"/>
        <v>496469.46</v>
      </c>
    </row>
    <row r="442" spans="1:13">
      <c r="A442" s="262"/>
      <c r="B442" s="120"/>
      <c r="C442" s="153"/>
      <c r="D442" s="435"/>
      <c r="E442" s="435"/>
      <c r="F442" s="435"/>
      <c r="G442" s="435"/>
      <c r="H442" s="435"/>
      <c r="I442" s="435"/>
      <c r="J442" s="435"/>
      <c r="K442" s="435"/>
      <c r="L442" s="435"/>
      <c r="M442" s="129"/>
    </row>
    <row r="443" spans="1:13" ht="15.75" thickBot="1">
      <c r="A443" s="263"/>
      <c r="B443" s="121" t="s">
        <v>337</v>
      </c>
      <c r="C443" s="29"/>
      <c r="D443" s="436">
        <f t="shared" ref="D443:M443" si="64">D215+D216+D217+D218+D246+D441+D219</f>
        <v>697879.59</v>
      </c>
      <c r="E443" s="436">
        <f t="shared" si="64"/>
        <v>354232.69000000006</v>
      </c>
      <c r="F443" s="436">
        <f t="shared" si="64"/>
        <v>182673</v>
      </c>
      <c r="G443" s="436">
        <f t="shared" si="64"/>
        <v>275778.44</v>
      </c>
      <c r="H443" s="436">
        <f t="shared" si="64"/>
        <v>529173.67999999993</v>
      </c>
      <c r="I443" s="436">
        <f t="shared" si="64"/>
        <v>142918.22</v>
      </c>
      <c r="J443" s="436">
        <f t="shared" si="64"/>
        <v>10588578.620000001</v>
      </c>
      <c r="K443" s="436">
        <f t="shared" si="64"/>
        <v>166276.14000000001</v>
      </c>
      <c r="L443" s="436">
        <f t="shared" si="64"/>
        <v>27118</v>
      </c>
      <c r="M443" s="436">
        <f t="shared" si="64"/>
        <v>12964628.380000001</v>
      </c>
    </row>
    <row r="444" spans="1:13" ht="13.5" thickTop="1">
      <c r="A444" s="264"/>
      <c r="B444" s="130"/>
      <c r="C444" s="130"/>
      <c r="D444" s="131"/>
      <c r="E444" s="131"/>
      <c r="F444" s="132"/>
      <c r="G444" s="132"/>
      <c r="H444" s="132"/>
      <c r="I444" s="132"/>
      <c r="J444" s="132"/>
      <c r="K444" s="132"/>
      <c r="L444" s="132"/>
      <c r="M444" s="132"/>
    </row>
    <row r="446" spans="1:13">
      <c r="M446" s="438"/>
    </row>
    <row r="447" spans="1:13">
      <c r="D447" s="460"/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G7" sqref="G7"/>
    </sheetView>
  </sheetViews>
  <sheetFormatPr defaultColWidth="9.140625" defaultRowHeight="12.75"/>
  <cols>
    <col min="1" max="1" width="22.28515625" style="1" customWidth="1"/>
    <col min="2" max="2" width="29.42578125" style="5" customWidth="1"/>
    <col min="3" max="3" width="36.140625" style="1" customWidth="1"/>
    <col min="4" max="16384" width="9.140625" style="1"/>
  </cols>
  <sheetData>
    <row r="1" spans="1:3" ht="30.75" customHeight="1" thickBot="1">
      <c r="A1" s="1235" t="s">
        <v>1050</v>
      </c>
      <c r="B1" s="1235"/>
      <c r="C1" s="1235"/>
    </row>
    <row r="2" spans="1:3" ht="42.75" customHeight="1">
      <c r="A2" s="2" t="s">
        <v>97</v>
      </c>
      <c r="B2" s="3" t="s">
        <v>113</v>
      </c>
      <c r="C2" s="3" t="s">
        <v>736</v>
      </c>
    </row>
    <row r="3" spans="1:3" ht="42.75">
      <c r="A3" s="6" t="s">
        <v>98</v>
      </c>
      <c r="B3" s="16" t="s">
        <v>759</v>
      </c>
      <c r="C3" s="7">
        <f>'2024 ΠΡΟΥΠΟΛΟΓΙΣΜΟΣ_ΑΝΑ (ΚΑΕ)'!M218</f>
        <v>261367.57</v>
      </c>
    </row>
    <row r="4" spans="1:3" s="4" customFormat="1" ht="30.75" customHeight="1">
      <c r="A4" s="8" t="s">
        <v>87</v>
      </c>
      <c r="B4" s="9"/>
      <c r="C4" s="10">
        <f>C3</f>
        <v>261367.57</v>
      </c>
    </row>
    <row r="5" spans="1:3" ht="14.25">
      <c r="A5" s="6" t="s">
        <v>99</v>
      </c>
      <c r="B5" s="11">
        <v>2631</v>
      </c>
      <c r="C5" s="7">
        <f>'2024 ΠΡΟΥΠΟΛΟΓΙΣΜΟΣ_ΑΝΑ (ΚΑΕ)'!M217</f>
        <v>1470150</v>
      </c>
    </row>
    <row r="6" spans="1:3" s="4" customFormat="1" ht="14.25">
      <c r="A6" s="37" t="s">
        <v>100</v>
      </c>
      <c r="B6" s="38"/>
      <c r="C6" s="39">
        <f>C5</f>
        <v>1470150</v>
      </c>
    </row>
    <row r="7" spans="1:3" s="4" customFormat="1" ht="14.25">
      <c r="A7" s="306" t="s">
        <v>731</v>
      </c>
      <c r="B7" s="307">
        <v>2636</v>
      </c>
      <c r="C7" s="310">
        <f>'2024 ΠΡΟΥΠΟΛΟΓΙΣΜΟΣ_ΑΝΑ (ΚΑΕ)'!M219</f>
        <v>3620000</v>
      </c>
    </row>
    <row r="8" spans="1:3" s="4" customFormat="1" ht="14.25">
      <c r="A8" s="308" t="s">
        <v>760</v>
      </c>
      <c r="B8" s="309"/>
      <c r="C8" s="311">
        <f>C7</f>
        <v>3620000</v>
      </c>
    </row>
    <row r="9" spans="1:3" ht="14.25">
      <c r="A9" s="6" t="s">
        <v>101</v>
      </c>
      <c r="B9" s="12" t="s">
        <v>761</v>
      </c>
      <c r="C9" s="7">
        <f>'2024 ΠΡΟΥΠΟΛΟΓΙΣΜΟΣ_ΑΝΑ (ΚΑΕ)'!M216</f>
        <v>0</v>
      </c>
    </row>
    <row r="10" spans="1:3" s="4" customFormat="1" ht="14.25">
      <c r="A10" s="13" t="s">
        <v>102</v>
      </c>
      <c r="B10" s="14"/>
      <c r="C10" s="15">
        <f>C9</f>
        <v>0</v>
      </c>
    </row>
    <row r="11" spans="1:3" ht="28.5">
      <c r="A11" s="18" t="s">
        <v>607</v>
      </c>
      <c r="B11" s="16" t="s">
        <v>762</v>
      </c>
      <c r="C11" s="7">
        <f>'2024 ΠΡΟΥΠΟΛΟΓΙΣΜΟΣ_ΑΝΑ (ΚΑΕ)'!M195</f>
        <v>7350</v>
      </c>
    </row>
    <row r="12" spans="1:3" ht="14.25">
      <c r="A12" s="6" t="s">
        <v>103</v>
      </c>
      <c r="B12" s="17">
        <v>269</v>
      </c>
      <c r="C12" s="7">
        <f>'2024 ΠΡΟΥΠΟΛΟΓΙΣΜΟΣ_ΑΝΑ (ΚΑΕ)'!M196</f>
        <v>7852.27</v>
      </c>
    </row>
    <row r="13" spans="1:3" ht="42.75">
      <c r="A13" s="351" t="s">
        <v>763</v>
      </c>
      <c r="B13" s="349">
        <v>271</v>
      </c>
      <c r="C13" s="350">
        <f>'2024 ΠΡΟΥΠΟΛΟΓΙΣΜΟΣ_ΑΝΑ (ΚΑΕ)'!M197</f>
        <v>0</v>
      </c>
    </row>
    <row r="14" spans="1:3" ht="18.75" customHeight="1">
      <c r="A14" s="6" t="s">
        <v>104</v>
      </c>
      <c r="B14" s="12">
        <v>291</v>
      </c>
      <c r="C14" s="7">
        <f>'2024 ΠΡΟΥΠΟΛΟΓΙΣΜΟΣ_ΑΝΑ (ΚΑΕ)'!M198</f>
        <v>0</v>
      </c>
    </row>
    <row r="15" spans="1:3" ht="18.75" customHeight="1">
      <c r="A15" s="18" t="s">
        <v>91</v>
      </c>
      <c r="B15" s="12">
        <v>842</v>
      </c>
      <c r="C15" s="7">
        <f>'2024 ΠΡΟΥΠΟΛΟΓΙΣΜΟΣ_ΑΝΑ (ΚΑΕ)'!M199</f>
        <v>1376656.11</v>
      </c>
    </row>
    <row r="16" spans="1:3" ht="14.25">
      <c r="A16" s="18" t="s">
        <v>89</v>
      </c>
      <c r="B16" s="12">
        <v>832</v>
      </c>
      <c r="C16" s="7">
        <f>'2024 ΠΡΟΥΠΟΛΟΓΙΣΜΟΣ_ΑΝΑ (ΚΑΕ)'!M200</f>
        <v>85000</v>
      </c>
    </row>
    <row r="17" spans="1:3" ht="14.25">
      <c r="A17" s="18" t="s">
        <v>88</v>
      </c>
      <c r="B17" s="12" t="s">
        <v>0</v>
      </c>
      <c r="C17" s="7">
        <f>'2024 ΠΡΟΥΠΟΛΟΓΙΣΜΟΣ_ΑΝΑ (ΚΑΕ)'!M201</f>
        <v>448625.16000000003</v>
      </c>
    </row>
    <row r="18" spans="1:3" ht="14.25">
      <c r="A18" s="6" t="s">
        <v>105</v>
      </c>
      <c r="B18" s="12" t="s">
        <v>115</v>
      </c>
      <c r="C18" s="7">
        <f>'2024 ΠΡΟΥΠΟΛΟΓΙΣΜΟΣ_ΑΝΑ (ΚΑΕ)'!M202</f>
        <v>765805</v>
      </c>
    </row>
    <row r="19" spans="1:3" ht="14.25">
      <c r="A19" s="6" t="s">
        <v>90</v>
      </c>
      <c r="B19" s="12">
        <v>841</v>
      </c>
      <c r="C19" s="7">
        <f>'2024 ΠΡΟΥΠΟΛΟΓΙΣΜΟΣ_ΑΝΑ (ΚΑΕ)'!M203</f>
        <v>36700</v>
      </c>
    </row>
    <row r="20" spans="1:3" ht="14.25">
      <c r="A20" s="18" t="s">
        <v>92</v>
      </c>
      <c r="B20" s="19">
        <v>892</v>
      </c>
      <c r="C20" s="7">
        <f>'2024 ΠΡΟΥΠΟΛΟΓΙΣΜΟΣ_ΑΝΑ (ΚΑΕ)'!M204</f>
        <v>623555.28</v>
      </c>
    </row>
    <row r="21" spans="1:3" ht="14.25">
      <c r="A21" s="18" t="s">
        <v>93</v>
      </c>
      <c r="B21" s="12">
        <v>845</v>
      </c>
      <c r="C21" s="7">
        <f>'2024 ΠΡΟΥΠΟΛΟΓΙΣΜΟΣ_ΑΝΑ (ΚΑΕ)'!M205</f>
        <v>640725.93000000005</v>
      </c>
    </row>
    <row r="22" spans="1:3" ht="14.25">
      <c r="A22" s="18" t="s">
        <v>94</v>
      </c>
      <c r="B22" s="12">
        <v>1611</v>
      </c>
      <c r="C22" s="7">
        <f>'2024 ΠΡΟΥΠΟΛΟΓΙΣΜΟΣ_ΑΝΑ (ΚΑΕ)'!M206</f>
        <v>128500</v>
      </c>
    </row>
    <row r="23" spans="1:3" ht="24.75" customHeight="1">
      <c r="A23" s="18" t="s">
        <v>95</v>
      </c>
      <c r="B23" s="12" t="s">
        <v>694</v>
      </c>
      <c r="C23" s="7">
        <f>'2024 ΠΡΟΥΠΟΛΟΓΙΣΜΟΣ_ΑΝΑ (ΚΑΕ)'!M207</f>
        <v>50100</v>
      </c>
    </row>
    <row r="24" spans="1:3" ht="42.75" customHeight="1">
      <c r="A24" s="18" t="s">
        <v>106</v>
      </c>
      <c r="B24" s="12" t="s">
        <v>695</v>
      </c>
      <c r="C24" s="7">
        <f>'2024 ΠΡΟΥΠΟΛΟΓΙΣΜΟΣ_ΑΝΑ (ΚΑΕ)'!M208</f>
        <v>3300</v>
      </c>
    </row>
    <row r="25" spans="1:3" ht="42.75">
      <c r="A25" s="18" t="s">
        <v>107</v>
      </c>
      <c r="B25" s="12" t="s">
        <v>116</v>
      </c>
      <c r="C25" s="7">
        <f>'2024 ΠΡΟΥΠΟΛΟΓΙΣΜΟΣ_ΑΝΑ (ΚΑΕ)'!M209</f>
        <v>249499.97999999998</v>
      </c>
    </row>
    <row r="26" spans="1:3" ht="51" customHeight="1">
      <c r="A26" s="20" t="s">
        <v>117</v>
      </c>
      <c r="B26" s="12" t="s">
        <v>696</v>
      </c>
      <c r="C26" s="7">
        <f>'2024 ΠΡΟΥΠΟΛΟΓΙΣΜΟΣ_ΑΝΑ (ΚΑΕ)'!M210</f>
        <v>835170.57</v>
      </c>
    </row>
    <row r="27" spans="1:3" ht="14.25">
      <c r="A27" s="18" t="s">
        <v>108</v>
      </c>
      <c r="B27" s="12">
        <v>4121</v>
      </c>
      <c r="C27" s="7">
        <f>'2024 ΠΡΟΥΠΟΛΟΓΙΣΜΟΣ_ΑΝΑ (ΚΑΕ)'!M211</f>
        <v>35715.89</v>
      </c>
    </row>
    <row r="28" spans="1:3" ht="65.25" customHeight="1">
      <c r="A28" s="6" t="s">
        <v>109</v>
      </c>
      <c r="B28" s="12" t="s">
        <v>357</v>
      </c>
      <c r="C28" s="7">
        <f>'2024 ΠΡΟΥΠΟΛΟΓΙΣΜΟΣ_ΑΝΑ (ΚΑΕ)'!M212</f>
        <v>140395.64000000001</v>
      </c>
    </row>
    <row r="29" spans="1:3" ht="28.5">
      <c r="A29" s="6" t="s">
        <v>96</v>
      </c>
      <c r="B29" s="12">
        <v>2521</v>
      </c>
      <c r="C29" s="7">
        <f>'2024 ΠΡΟΥΠΟΛΟΓΙΣΜΟΣ_ΑΝΑ (ΚΑΕ)'!M213</f>
        <v>0</v>
      </c>
    </row>
    <row r="30" spans="1:3" ht="42.75">
      <c r="A30" s="6" t="s">
        <v>110</v>
      </c>
      <c r="B30" s="12" t="s">
        <v>114</v>
      </c>
      <c r="C30" s="7">
        <f>'2024 ΠΡΟΥΠΟΛΟΓΙΣΜΟΣ_ΑΝΑ (ΚΑΕ)'!M214</f>
        <v>1158089.52</v>
      </c>
    </row>
    <row r="31" spans="1:3" s="4" customFormat="1" ht="14.25">
      <c r="A31" s="21" t="s">
        <v>111</v>
      </c>
      <c r="B31" s="22"/>
      <c r="C31" s="23">
        <f>SUM(C11:C30)</f>
        <v>6593041.3499999996</v>
      </c>
    </row>
    <row r="32" spans="1:3" ht="42.75">
      <c r="A32" s="24" t="s">
        <v>118</v>
      </c>
      <c r="B32" s="19"/>
      <c r="C32" s="7">
        <f>'2024 ΠΡΟΥΠΟΛΟΓΙΣΜΟΣ_ΑΝΑ (ΚΑΕ)'!M246</f>
        <v>523600</v>
      </c>
    </row>
    <row r="33" spans="1:3" ht="14.25">
      <c r="A33" s="25" t="s">
        <v>112</v>
      </c>
      <c r="B33" s="26"/>
      <c r="C33" s="27">
        <f>C32</f>
        <v>523600</v>
      </c>
    </row>
    <row r="34" spans="1:3" ht="40.5">
      <c r="A34" s="36" t="s">
        <v>368</v>
      </c>
      <c r="B34" s="49" t="s">
        <v>603</v>
      </c>
      <c r="C34" s="33">
        <f>'2024 ΠΡΟΥΠΟΛΟΓΙΣΜΟΣ_ΑΝΑ (ΚΑΕ)'!M436</f>
        <v>429670.61</v>
      </c>
    </row>
    <row r="35" spans="1:3" ht="40.5">
      <c r="A35" s="36" t="s">
        <v>660</v>
      </c>
      <c r="B35" s="49" t="s">
        <v>604</v>
      </c>
      <c r="C35" s="33">
        <f>'2024 ΠΡΟΥΠΟΛΟΓΙΣΜΟΣ_ΑΝΑ (ΚΑΕ)'!M437</f>
        <v>0</v>
      </c>
    </row>
    <row r="36" spans="1:3" ht="54">
      <c r="A36" s="36" t="s">
        <v>598</v>
      </c>
      <c r="B36" s="49" t="s">
        <v>349</v>
      </c>
      <c r="C36" s="33">
        <f>'2024 ΠΡΟΥΠΟΛΟΓΙΣΜΟΣ_ΑΝΑ (ΚΑΕ)'!M438</f>
        <v>66798.850000000006</v>
      </c>
    </row>
    <row r="37" spans="1:3" ht="40.5">
      <c r="A37" s="36" t="s">
        <v>602</v>
      </c>
      <c r="B37" s="49" t="s">
        <v>605</v>
      </c>
      <c r="C37" s="33">
        <f>'2024 ΠΡΟΥΠΟΛΟΓΙΣΜΟΣ_ΑΝΑ (ΚΑΕ)'!M439</f>
        <v>0</v>
      </c>
    </row>
    <row r="38" spans="1:3" ht="40.5">
      <c r="A38" s="312" t="s">
        <v>730</v>
      </c>
      <c r="B38" s="313" t="s">
        <v>728</v>
      </c>
      <c r="C38" s="314">
        <f>'2024 ΠΡΟΥΠΟΛΟΓΙΣΜΟΣ_ΑΝΑ (ΚΑΕ)'!M440</f>
        <v>0</v>
      </c>
    </row>
    <row r="39" spans="1:3" ht="28.5">
      <c r="A39" s="40" t="s">
        <v>608</v>
      </c>
      <c r="B39" s="40" t="s">
        <v>609</v>
      </c>
      <c r="C39" s="41">
        <f>SUM(C34:C38)</f>
        <v>496469.45999999996</v>
      </c>
    </row>
    <row r="40" spans="1:3" s="4" customFormat="1" ht="49.5" customHeight="1" thickBot="1">
      <c r="A40" s="28" t="s">
        <v>732</v>
      </c>
      <c r="B40" s="34"/>
      <c r="C40" s="35">
        <f>C4+C6+C10+C31+C33+C39+C8</f>
        <v>12964628.379999999</v>
      </c>
    </row>
    <row r="42" spans="1:3">
      <c r="C42" s="32"/>
    </row>
    <row r="43" spans="1:3">
      <c r="C43" s="32"/>
    </row>
  </sheetData>
  <mergeCells count="1">
    <mergeCell ref="A1:C1"/>
  </mergeCells>
  <phoneticPr fontId="5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topLeftCell="A19" zoomScaleNormal="100" zoomScaleSheetLayoutView="100" workbookViewId="0">
      <selection activeCell="I28" sqref="I28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167" customWidth="1"/>
  </cols>
  <sheetData>
    <row r="1" spans="1:14" ht="15.75" thickBot="1">
      <c r="A1" s="51"/>
      <c r="B1" s="52" t="s">
        <v>610</v>
      </c>
      <c r="C1" s="53" t="s">
        <v>611</v>
      </c>
      <c r="D1" s="52" t="s">
        <v>612</v>
      </c>
      <c r="E1" s="53" t="s">
        <v>613</v>
      </c>
      <c r="F1" s="53" t="s">
        <v>614</v>
      </c>
      <c r="G1" s="53" t="s">
        <v>615</v>
      </c>
      <c r="H1" s="53" t="s">
        <v>616</v>
      </c>
      <c r="I1" s="53" t="s">
        <v>638</v>
      </c>
      <c r="J1" s="53" t="s">
        <v>617</v>
      </c>
      <c r="K1" s="53" t="s">
        <v>618</v>
      </c>
      <c r="L1" s="54" t="s">
        <v>619</v>
      </c>
    </row>
    <row r="2" spans="1:14" ht="23.25" thickBot="1">
      <c r="A2" s="55" t="s">
        <v>293</v>
      </c>
      <c r="B2" s="62" t="s">
        <v>765</v>
      </c>
      <c r="C2" s="57">
        <f>'2024 ΠΡΟΥΠΟΛΟΓΙΣΜΟΣ_ΑΝΑ (ΚΑΕ)'!D195</f>
        <v>0</v>
      </c>
      <c r="D2" s="57">
        <f>'2024 ΠΡΟΥΠΟΛΟΓΙΣΜΟΣ_ΑΝΑ (ΚΑΕ)'!E195</f>
        <v>0</v>
      </c>
      <c r="E2" s="57">
        <f>'2024 ΠΡΟΥΠΟΛΟΓΙΣΜΟΣ_ΑΝΑ (ΚΑΕ)'!F195</f>
        <v>0</v>
      </c>
      <c r="F2" s="57">
        <f>'2024 ΠΡΟΥΠΟΛΟΓΙΣΜΟΣ_ΑΝΑ (ΚΑΕ)'!G195</f>
        <v>0</v>
      </c>
      <c r="G2" s="57">
        <f>'2024 ΠΡΟΥΠΟΛΟΓΙΣΜΟΣ_ΑΝΑ (ΚΑΕ)'!H195</f>
        <v>2350</v>
      </c>
      <c r="H2" s="57">
        <f>'2024 ΠΡΟΥΠΟΛΟΓΙΣΜΟΣ_ΑΝΑ (ΚΑΕ)'!I195</f>
        <v>0</v>
      </c>
      <c r="I2" s="57">
        <f>'2024 ΠΡΟΥΠΟΛΟΓΙΣΜΟΣ_ΑΝΑ (ΚΑΕ)'!J195</f>
        <v>5000</v>
      </c>
      <c r="J2" s="57">
        <f>'2024 ΠΡΟΥΠΟΛΟΓΙΣΜΟΣ_ΑΝΑ (ΚΑΕ)'!K195</f>
        <v>0</v>
      </c>
      <c r="K2" s="57">
        <f>'2024 ΠΡΟΥΠΟΛΟΓΙΣΜΟΣ_ΑΝΑ (ΚΑΕ)'!L195</f>
        <v>0</v>
      </c>
      <c r="L2" s="58">
        <f>SUM(C2:K2)</f>
        <v>7350</v>
      </c>
      <c r="M2" s="163">
        <f>SUM(L2,L6,L7,L8,L9,L10,L11,L12,L13,L19,L4)</f>
        <v>4253313.12</v>
      </c>
      <c r="N2" s="160" t="s">
        <v>635</v>
      </c>
    </row>
    <row r="3" spans="1:14" ht="15.75" thickBot="1">
      <c r="A3" s="158" t="s">
        <v>335</v>
      </c>
      <c r="B3" s="56" t="s">
        <v>103</v>
      </c>
      <c r="C3" s="57">
        <f>'2024 ΠΡΟΥΠΟΛΟΓΙΣΜΟΣ_ΑΝΑ (ΚΑΕ)'!D196</f>
        <v>0</v>
      </c>
      <c r="D3" s="57">
        <f>'2024 ΠΡΟΥΠΟΛΟΓΙΣΜΟΣ_ΑΝΑ (ΚΑΕ)'!E196</f>
        <v>0</v>
      </c>
      <c r="E3" s="57">
        <f>'2024 ΠΡΟΥΠΟΛΟΓΙΣΜΟΣ_ΑΝΑ (ΚΑΕ)'!F196</f>
        <v>0</v>
      </c>
      <c r="F3" s="57">
        <f>'2024 ΠΡΟΥΠΟΛΟΓΙΣΜΟΣ_ΑΝΑ (ΚΑΕ)'!G196</f>
        <v>0</v>
      </c>
      <c r="G3" s="57">
        <f>'2024 ΠΡΟΥΠΟΛΟΓΙΣΜΟΣ_ΑΝΑ (ΚΑΕ)'!H196</f>
        <v>0</v>
      </c>
      <c r="H3" s="57">
        <f>'2024 ΠΡΟΥΠΟΛΟΓΙΣΜΟΣ_ΑΝΑ (ΚΑΕ)'!I196</f>
        <v>0</v>
      </c>
      <c r="I3" s="57">
        <f>'2024 ΠΡΟΥΠΟΛΟΓΙΣΜΟΣ_ΑΝΑ (ΚΑΕ)'!J196</f>
        <v>7852.27</v>
      </c>
      <c r="J3" s="57">
        <f>'2024 ΠΡΟΥΠΟΛΟΓΙΣΜΟΣ_ΑΝΑ (ΚΑΕ)'!K196</f>
        <v>0</v>
      </c>
      <c r="K3" s="57">
        <f>'2024 ΠΡΟΥΠΟΛΟΓΙΣΜΟΣ_ΑΝΑ (ΚΑΕ)'!L196</f>
        <v>0</v>
      </c>
      <c r="L3" s="58">
        <f t="shared" ref="L3:L4" si="0">SUM(C3:K3)</f>
        <v>7852.27</v>
      </c>
      <c r="M3" s="164">
        <f>SUM(L3,L5,L17,L20)</f>
        <v>843022.84</v>
      </c>
      <c r="N3" s="161" t="s">
        <v>636</v>
      </c>
    </row>
    <row r="4" spans="1:14" ht="26.25" thickBot="1">
      <c r="A4" s="352" t="s">
        <v>293</v>
      </c>
      <c r="B4" s="353" t="s">
        <v>766</v>
      </c>
      <c r="C4" s="57">
        <f>'2024 ΠΡΟΥΠΟΛΟΓΙΣΜΟΣ_ΑΝΑ (ΚΑΕ)'!D197</f>
        <v>0</v>
      </c>
      <c r="D4" s="57">
        <f>'2024 ΠΡΟΥΠΟΛΟΓΙΣΜΟΣ_ΑΝΑ (ΚΑΕ)'!E197</f>
        <v>0</v>
      </c>
      <c r="E4" s="57">
        <f>'2024 ΠΡΟΥΠΟΛΟΓΙΣΜΟΣ_ΑΝΑ (ΚΑΕ)'!F197</f>
        <v>0</v>
      </c>
      <c r="F4" s="57">
        <f>'2024 ΠΡΟΥΠΟΛΟΓΙΣΜΟΣ_ΑΝΑ (ΚΑΕ)'!G197</f>
        <v>0</v>
      </c>
      <c r="G4" s="57">
        <f>'2024 ΠΡΟΥΠΟΛΟΓΙΣΜΟΣ_ΑΝΑ (ΚΑΕ)'!H197</f>
        <v>0</v>
      </c>
      <c r="H4" s="57">
        <f>'2024 ΠΡΟΥΠΟΛΟΓΙΣΜΟΣ_ΑΝΑ (ΚΑΕ)'!I197</f>
        <v>0</v>
      </c>
      <c r="I4" s="57">
        <f>'2024 ΠΡΟΥΠΟΛΟΓΙΣΜΟΣ_ΑΝΑ (ΚΑΕ)'!J197</f>
        <v>0</v>
      </c>
      <c r="J4" s="57">
        <f>'2024 ΠΡΟΥΠΟΛΟΓΙΣΜΟΣ_ΑΝΑ (ΚΑΕ)'!K197</f>
        <v>0</v>
      </c>
      <c r="K4" s="57">
        <f>'2024 ΠΡΟΥΠΟΛΟΓΙΣΜΟΣ_ΑΝΑ (ΚΑΕ)'!L197</f>
        <v>0</v>
      </c>
      <c r="L4" s="58">
        <f t="shared" si="0"/>
        <v>0</v>
      </c>
      <c r="M4" s="164"/>
      <c r="N4" s="161"/>
    </row>
    <row r="5" spans="1:14" ht="15.75" thickBot="1">
      <c r="A5" s="59" t="s">
        <v>335</v>
      </c>
      <c r="B5" s="56" t="s">
        <v>104</v>
      </c>
      <c r="C5" s="57">
        <f>'2024 ΠΡΟΥΠΟΛΟΓΙΣΜΟΣ_ΑΝΑ (ΚΑΕ)'!D198</f>
        <v>0</v>
      </c>
      <c r="D5" s="57">
        <f>'2024 ΠΡΟΥΠΟΛΟΓΙΣΜΟΣ_ΑΝΑ (ΚΑΕ)'!E198</f>
        <v>0</v>
      </c>
      <c r="E5" s="57">
        <f>'2024 ΠΡΟΥΠΟΛΟΓΙΣΜΟΣ_ΑΝΑ (ΚΑΕ)'!F198</f>
        <v>0</v>
      </c>
      <c r="F5" s="57">
        <f>'2024 ΠΡΟΥΠΟΛΟΓΙΣΜΟΣ_ΑΝΑ (ΚΑΕ)'!G198</f>
        <v>0</v>
      </c>
      <c r="G5" s="57">
        <f>'2024 ΠΡΟΥΠΟΛΟΓΙΣΜΟΣ_ΑΝΑ (ΚΑΕ)'!H198</f>
        <v>0</v>
      </c>
      <c r="H5" s="57">
        <f>'2024 ΠΡΟΥΠΟΛΟΓΙΣΜΟΣ_ΑΝΑ (ΚΑΕ)'!I198</f>
        <v>0</v>
      </c>
      <c r="I5" s="57">
        <f>'2024 ΠΡΟΥΠΟΛΟΓΙΣΜΟΣ_ΑΝΑ (ΚΑΕ)'!J198</f>
        <v>0</v>
      </c>
      <c r="J5" s="57">
        <f>'2024 ΠΡΟΥΠΟΛΟΓΙΣΜΟΣ_ΑΝΑ (ΚΑΕ)'!K198</f>
        <v>0</v>
      </c>
      <c r="K5" s="57">
        <f>'2024 ΠΡΟΥΠΟΛΟΓΙΣΜΟΣ_ΑΝΑ (ΚΑΕ)'!L198</f>
        <v>0</v>
      </c>
      <c r="L5" s="58">
        <f t="shared" ref="L5:L21" si="1">SUM(C5:K5)</f>
        <v>0</v>
      </c>
      <c r="M5" s="165">
        <f>SUM(L14,L15,L16,L18,L21)</f>
        <v>1496705.3899999997</v>
      </c>
      <c r="N5" s="162" t="s">
        <v>637</v>
      </c>
    </row>
    <row r="6" spans="1:14" ht="15.75" thickBot="1">
      <c r="A6" s="55" t="s">
        <v>293</v>
      </c>
      <c r="B6" s="56" t="s">
        <v>91</v>
      </c>
      <c r="C6" s="57">
        <f>'2024 ΠΡΟΥΠΟΛΟΓΙΣΜΟΣ_ΑΝΑ (ΚΑΕ)'!D199</f>
        <v>0</v>
      </c>
      <c r="D6" s="57">
        <f>'2024 ΠΡΟΥΠΟΛΟΓΙΣΜΟΣ_ΑΝΑ (ΚΑΕ)'!E199</f>
        <v>0</v>
      </c>
      <c r="E6" s="57">
        <f>'2024 ΠΡΟΥΠΟΛΟΓΙΣΜΟΣ_ΑΝΑ (ΚΑΕ)'!F199</f>
        <v>0</v>
      </c>
      <c r="F6" s="57">
        <f>'2024 ΠΡΟΥΠΟΛΟΓΙΣΜΟΣ_ΑΝΑ (ΚΑΕ)'!G199</f>
        <v>0</v>
      </c>
      <c r="G6" s="57">
        <f>'2024 ΠΡΟΥΠΟΛΟΓΙΣΜΟΣ_ΑΝΑ (ΚΑΕ)'!H199</f>
        <v>0</v>
      </c>
      <c r="H6" s="57">
        <f>'2024 ΠΡΟΥΠΟΛΟΓΙΣΜΟΣ_ΑΝΑ (ΚΑΕ)'!I199</f>
        <v>0</v>
      </c>
      <c r="I6" s="57">
        <f>'2024 ΠΡΟΥΠΟΛΟΓΙΣΜΟΣ_ΑΝΑ (ΚΑΕ)'!J199</f>
        <v>1376656.11</v>
      </c>
      <c r="J6" s="57">
        <f>'2024 ΠΡΟΥΠΟΛΟΓΙΣΜΟΣ_ΑΝΑ (ΚΑΕ)'!K199</f>
        <v>0</v>
      </c>
      <c r="K6" s="57">
        <f>'2024 ΠΡΟΥΠΟΛΟΓΙΣΜΟΣ_ΑΝΑ (ΚΑΕ)'!L199</f>
        <v>0</v>
      </c>
      <c r="L6" s="58">
        <f t="shared" si="1"/>
        <v>1376656.11</v>
      </c>
      <c r="M6" s="166">
        <f>SUM(M2:M5)</f>
        <v>6593041.3499999996</v>
      </c>
      <c r="N6" s="232" t="s">
        <v>619</v>
      </c>
    </row>
    <row r="7" spans="1:14" ht="15.75" thickBot="1">
      <c r="A7" s="55" t="s">
        <v>293</v>
      </c>
      <c r="B7" s="56" t="s">
        <v>89</v>
      </c>
      <c r="C7" s="57">
        <f>'2024 ΠΡΟΥΠΟΛΟΓΙΣΜΟΣ_ΑΝΑ (ΚΑΕ)'!D200</f>
        <v>0</v>
      </c>
      <c r="D7" s="57">
        <f>'2024 ΠΡΟΥΠΟΛΟΓΙΣΜΟΣ_ΑΝΑ (ΚΑΕ)'!E200</f>
        <v>0</v>
      </c>
      <c r="E7" s="57">
        <f>'2024 ΠΡΟΥΠΟΛΟΓΙΣΜΟΣ_ΑΝΑ (ΚΑΕ)'!F200</f>
        <v>0</v>
      </c>
      <c r="F7" s="57">
        <f>'2024 ΠΡΟΥΠΟΛΟΓΙΣΜΟΣ_ΑΝΑ (ΚΑΕ)'!G200</f>
        <v>0</v>
      </c>
      <c r="G7" s="57">
        <f>'2024 ΠΡΟΥΠΟΛΟΓΙΣΜΟΣ_ΑΝΑ (ΚΑΕ)'!H200</f>
        <v>0</v>
      </c>
      <c r="H7" s="57">
        <f>'2024 ΠΡΟΥΠΟΛΟΓΙΣΜΟΣ_ΑΝΑ (ΚΑΕ)'!I200</f>
        <v>0</v>
      </c>
      <c r="I7" s="57">
        <f>'2024 ΠΡΟΥΠΟΛΟΓΙΣΜΟΣ_ΑΝΑ (ΚΑΕ)'!J200</f>
        <v>85000</v>
      </c>
      <c r="J7" s="57">
        <f>'2024 ΠΡΟΥΠΟΛΟΓΙΣΜΟΣ_ΑΝΑ (ΚΑΕ)'!K200</f>
        <v>0</v>
      </c>
      <c r="K7" s="57">
        <f>'2024 ΠΡΟΥΠΟΛΟΓΙΣΜΟΣ_ΑΝΑ (ΚΑΕ)'!L200</f>
        <v>0</v>
      </c>
      <c r="L7" s="58">
        <f t="shared" si="1"/>
        <v>85000</v>
      </c>
    </row>
    <row r="8" spans="1:14" ht="15.75" thickBot="1">
      <c r="A8" s="55" t="s">
        <v>293</v>
      </c>
      <c r="B8" s="56" t="s">
        <v>88</v>
      </c>
      <c r="C8" s="57">
        <f>'2024 ΠΡΟΥΠΟΛΟΓΙΣΜΟΣ_ΑΝΑ (ΚΑΕ)'!D201</f>
        <v>106720</v>
      </c>
      <c r="D8" s="57">
        <f>'2024 ΠΡΟΥΠΟΛΟΓΙΣΜΟΣ_ΑΝΑ (ΚΑΕ)'!E201</f>
        <v>153905.16</v>
      </c>
      <c r="E8" s="57">
        <f>'2024 ΠΡΟΥΠΟΛΟΓΙΣΜΟΣ_ΑΝΑ (ΚΑΕ)'!F201</f>
        <v>48000</v>
      </c>
      <c r="F8" s="57">
        <f>'2024 ΠΡΟΥΠΟΛΟΓΙΣΜΟΣ_ΑΝΑ (ΚΑΕ)'!G201</f>
        <v>97680</v>
      </c>
      <c r="G8" s="57">
        <f>'2024 ΠΡΟΥΠΟΛΟΓΙΣΜΟΣ_ΑΝΑ (ΚΑΕ)'!H201</f>
        <v>0</v>
      </c>
      <c r="H8" s="57">
        <f>'2024 ΠΡΟΥΠΟΛΟΓΙΣΜΟΣ_ΑΝΑ (ΚΑΕ)'!I201</f>
        <v>42320</v>
      </c>
      <c r="I8" s="57">
        <f>'2024 ΠΡΟΥΠΟΛΟΓΙΣΜΟΣ_ΑΝΑ (ΚΑΕ)'!J201</f>
        <v>0</v>
      </c>
      <c r="J8" s="57">
        <f>'2024 ΠΡΟΥΠΟΛΟΓΙΣΜΟΣ_ΑΝΑ (ΚΑΕ)'!K201</f>
        <v>0</v>
      </c>
      <c r="K8" s="57">
        <f>'2024 ΠΡΟΥΠΟΛΟΓΙΣΜΟΣ_ΑΝΑ (ΚΑΕ)'!L201</f>
        <v>0</v>
      </c>
      <c r="L8" s="58">
        <f t="shared" si="1"/>
        <v>448625.16000000003</v>
      </c>
    </row>
    <row r="9" spans="1:14" ht="15.75" thickBot="1">
      <c r="A9" s="55" t="s">
        <v>293</v>
      </c>
      <c r="B9" s="56" t="s">
        <v>105</v>
      </c>
      <c r="C9" s="57">
        <f>'2024 ΠΡΟΥΠΟΛΟΓΙΣΜΟΣ_ΑΝΑ (ΚΑΕ)'!D202</f>
        <v>156400</v>
      </c>
      <c r="D9" s="57">
        <f>'2024 ΠΡΟΥΠΟΛΟΓΙΣΜΟΣ_ΑΝΑ (ΚΑΕ)'!E202</f>
        <v>99725</v>
      </c>
      <c r="E9" s="57">
        <f>'2024 ΠΡΟΥΠΟΛΟΓΙΣΜΟΣ_ΑΝΑ (ΚΑΕ)'!F202</f>
        <v>75000</v>
      </c>
      <c r="F9" s="57">
        <f>'2024 ΠΡΟΥΠΟΛΟΓΙΣΜΟΣ_ΑΝΑ (ΚΑΕ)'!G202</f>
        <v>39000</v>
      </c>
      <c r="G9" s="57">
        <f>'2024 ΠΡΟΥΠΟΛΟΓΙΣΜΟΣ_ΑΝΑ (ΚΑΕ)'!H202</f>
        <v>352500</v>
      </c>
      <c r="H9" s="57">
        <f>'2024 ΠΡΟΥΠΟΛΟΓΙΣΜΟΣ_ΑΝΑ (ΚΑΕ)'!I202</f>
        <v>34180</v>
      </c>
      <c r="I9" s="57">
        <f>'2024 ΠΡΟΥΠΟΛΟΓΙΣΜΟΣ_ΑΝΑ (ΚΑΕ)'!J202</f>
        <v>9000</v>
      </c>
      <c r="J9" s="57">
        <f>'2024 ΠΡΟΥΠΟΛΟΓΙΣΜΟΣ_ΑΝΑ (ΚΑΕ)'!K202</f>
        <v>0</v>
      </c>
      <c r="K9" s="57">
        <f>'2024 ΠΡΟΥΠΟΛΟΓΙΣΜΟΣ_ΑΝΑ (ΚΑΕ)'!L202</f>
        <v>0</v>
      </c>
      <c r="L9" s="58">
        <f t="shared" si="1"/>
        <v>765805</v>
      </c>
    </row>
    <row r="10" spans="1:14" ht="15.75" thickBot="1">
      <c r="A10" s="55" t="s">
        <v>293</v>
      </c>
      <c r="B10" s="56" t="s">
        <v>90</v>
      </c>
      <c r="C10" s="57">
        <f>'2024 ΠΡΟΥΠΟΛΟΓΙΣΜΟΣ_ΑΝΑ (ΚΑΕ)'!D203</f>
        <v>16800</v>
      </c>
      <c r="D10" s="57">
        <f>'2024 ΠΡΟΥΠΟΛΟΓΙΣΜΟΣ_ΑΝΑ (ΚΑΕ)'!E203</f>
        <v>5000</v>
      </c>
      <c r="E10" s="57">
        <f>'2024 ΠΡΟΥΠΟΛΟΓΙΣΜΟΣ_ΑΝΑ (ΚΑΕ)'!F203</f>
        <v>0</v>
      </c>
      <c r="F10" s="57">
        <f>'2024 ΠΡΟΥΠΟΛΟΓΙΣΜΟΣ_ΑΝΑ (ΚΑΕ)'!G203</f>
        <v>2000</v>
      </c>
      <c r="G10" s="57">
        <f>'2024 ΠΡΟΥΠΟΛΟΓΙΣΜΟΣ_ΑΝΑ (ΚΑΕ)'!H203</f>
        <v>8000</v>
      </c>
      <c r="H10" s="57">
        <f>'2024 ΠΡΟΥΠΟΛΟΓΙΣΜΟΣ_ΑΝΑ (ΚΑΕ)'!I203</f>
        <v>4500</v>
      </c>
      <c r="I10" s="57">
        <f>'2024 ΠΡΟΥΠΟΛΟΓΙΣΜΟΣ_ΑΝΑ (ΚΑΕ)'!J203</f>
        <v>0</v>
      </c>
      <c r="J10" s="57">
        <f>'2024 ΠΡΟΥΠΟΛΟΓΙΣΜΟΣ_ΑΝΑ (ΚΑΕ)'!K203</f>
        <v>0</v>
      </c>
      <c r="K10" s="57">
        <f>'2024 ΠΡΟΥΠΟΛΟΓΙΣΜΟΣ_ΑΝΑ (ΚΑΕ)'!L203</f>
        <v>400</v>
      </c>
      <c r="L10" s="58">
        <f t="shared" si="1"/>
        <v>36700</v>
      </c>
    </row>
    <row r="11" spans="1:14" ht="15.75" thickBot="1">
      <c r="A11" s="55" t="s">
        <v>293</v>
      </c>
      <c r="B11" s="56" t="s">
        <v>92</v>
      </c>
      <c r="C11" s="57">
        <f>'2024 ΠΡΟΥΠΟΛΟΓΙΣΜΟΣ_ΑΝΑ (ΚΑΕ)'!D204</f>
        <v>800</v>
      </c>
      <c r="D11" s="57">
        <f>'2024 ΠΡΟΥΠΟΛΟΓΙΣΜΟΣ_ΑΝΑ (ΚΑΕ)'!E204</f>
        <v>0</v>
      </c>
      <c r="E11" s="57">
        <f>'2024 ΠΡΟΥΠΟΛΟΓΙΣΜΟΣ_ΑΝΑ (ΚΑΕ)'!F204</f>
        <v>0</v>
      </c>
      <c r="F11" s="57">
        <f>'2024 ΠΡΟΥΠΟΛΟΓΙΣΜΟΣ_ΑΝΑ (ΚΑΕ)'!G204</f>
        <v>400</v>
      </c>
      <c r="G11" s="57">
        <f>'2024 ΠΡΟΥΠΟΛΟΓΙΣΜΟΣ_ΑΝΑ (ΚΑΕ)'!H204</f>
        <v>56</v>
      </c>
      <c r="H11" s="57">
        <f>'2024 ΠΡΟΥΠΟΛΟΓΙΣΜΟΣ_ΑΝΑ (ΚΑΕ)'!I204</f>
        <v>0</v>
      </c>
      <c r="I11" s="57">
        <f>'2024 ΠΡΟΥΠΟΛΟΓΙΣΜΟΣ_ΑΝΑ (ΚΑΕ)'!J204</f>
        <v>622299.28</v>
      </c>
      <c r="J11" s="57">
        <f>'2024 ΠΡΟΥΠΟΛΟΓΙΣΜΟΣ_ΑΝΑ (ΚΑΕ)'!K204</f>
        <v>0</v>
      </c>
      <c r="K11" s="57">
        <f>'2024 ΠΡΟΥΠΟΛΟΓΙΣΜΟΣ_ΑΝΑ (ΚΑΕ)'!L204</f>
        <v>0</v>
      </c>
      <c r="L11" s="58">
        <f t="shared" si="1"/>
        <v>623555.28</v>
      </c>
    </row>
    <row r="12" spans="1:14" ht="15.75" thickBot="1">
      <c r="A12" s="55" t="s">
        <v>293</v>
      </c>
      <c r="B12" s="56" t="s">
        <v>93</v>
      </c>
      <c r="C12" s="57">
        <f>'2024 ΠΡΟΥΠΟΛΟΓΙΣΜΟΣ_ΑΝΑ (ΚΑΕ)'!D205</f>
        <v>0</v>
      </c>
      <c r="D12" s="57">
        <f>'2024 ΠΡΟΥΠΟΛΟΓΙΣΜΟΣ_ΑΝΑ (ΚΑΕ)'!E205</f>
        <v>0</v>
      </c>
      <c r="E12" s="57">
        <f>'2024 ΠΡΟΥΠΟΛΟΓΙΣΜΟΣ_ΑΝΑ (ΚΑΕ)'!F205</f>
        <v>0</v>
      </c>
      <c r="F12" s="57">
        <f>'2024 ΠΡΟΥΠΟΛΟΓΙΣΜΟΣ_ΑΝΑ (ΚΑΕ)'!G205</f>
        <v>0</v>
      </c>
      <c r="G12" s="57">
        <f>'2024 ΠΡΟΥΠΟΛΟΓΙΣΜΟΣ_ΑΝΑ (ΚΑΕ)'!H205</f>
        <v>0</v>
      </c>
      <c r="H12" s="57">
        <f>'2024 ΠΡΟΥΠΟΛΟΓΙΣΜΟΣ_ΑΝΑ (ΚΑΕ)'!I205</f>
        <v>0</v>
      </c>
      <c r="I12" s="57">
        <f>'2024 ΠΡΟΥΠΟΛΟΓΙΣΜΟΣ_ΑΝΑ (ΚΑΕ)'!J205</f>
        <v>640725.93000000005</v>
      </c>
      <c r="J12" s="57">
        <f>'2024 ΠΡΟΥΠΟΛΟΓΙΣΜΟΣ_ΑΝΑ (ΚΑΕ)'!K205</f>
        <v>0</v>
      </c>
      <c r="K12" s="57">
        <f>'2024 ΠΡΟΥΠΟΛΟΓΙΣΜΟΣ_ΑΝΑ (ΚΑΕ)'!L205</f>
        <v>0</v>
      </c>
      <c r="L12" s="58">
        <f t="shared" si="1"/>
        <v>640725.93000000005</v>
      </c>
    </row>
    <row r="13" spans="1:14" ht="15.75" thickBot="1">
      <c r="A13" s="55" t="s">
        <v>293</v>
      </c>
      <c r="B13" s="56" t="s">
        <v>94</v>
      </c>
      <c r="C13" s="57">
        <f>'2024 ΠΡΟΥΠΟΛΟΓΙΣΜΟΣ_ΑΝΑ (ΚΑΕ)'!D206</f>
        <v>75000</v>
      </c>
      <c r="D13" s="57">
        <f>'2024 ΠΡΟΥΠΟΛΟΓΙΣΜΟΣ_ΑΝΑ (ΚΑΕ)'!E206</f>
        <v>3000</v>
      </c>
      <c r="E13" s="57">
        <f>'2024 ΠΡΟΥΠΟΛΟΓΙΣΜΟΣ_ΑΝΑ (ΚΑΕ)'!F206</f>
        <v>6000</v>
      </c>
      <c r="F13" s="57">
        <f>'2024 ΠΡΟΥΠΟΛΟΓΙΣΜΟΣ_ΑΝΑ (ΚΑΕ)'!G206</f>
        <v>27000</v>
      </c>
      <c r="G13" s="57">
        <f>'2024 ΠΡΟΥΠΟΛΟΓΙΣΜΟΣ_ΑΝΑ (ΚΑΕ)'!H206</f>
        <v>14000</v>
      </c>
      <c r="H13" s="57">
        <f>'2024 ΠΡΟΥΠΟΛΟΓΙΣΜΟΣ_ΑΝΑ (ΚΑΕ)'!I206</f>
        <v>500</v>
      </c>
      <c r="I13" s="57">
        <f>'2024 ΠΡΟΥΠΟΛΟΓΙΣΜΟΣ_ΑΝΑ (ΚΑΕ)'!J206</f>
        <v>0</v>
      </c>
      <c r="J13" s="57">
        <f>'2024 ΠΡΟΥΠΟΛΟΓΙΣΜΟΣ_ΑΝΑ (ΚΑΕ)'!K206</f>
        <v>0</v>
      </c>
      <c r="K13" s="57">
        <f>'2024 ΠΡΟΥΠΟΛΟΓΙΣΜΟΣ_ΑΝΑ (ΚΑΕ)'!L206</f>
        <v>3000</v>
      </c>
      <c r="L13" s="58">
        <f t="shared" si="1"/>
        <v>128500</v>
      </c>
    </row>
    <row r="14" spans="1:14" ht="15.75" thickBot="1">
      <c r="A14" s="60" t="s">
        <v>620</v>
      </c>
      <c r="B14" s="56" t="s">
        <v>95</v>
      </c>
      <c r="C14" s="57">
        <f>'2024 ΠΡΟΥΠΟΛΟΓΙΣΜΟΣ_ΑΝΑ (ΚΑΕ)'!D207</f>
        <v>0</v>
      </c>
      <c r="D14" s="57">
        <f>'2024 ΠΡΟΥΠΟΛΟΓΙΣΜΟΣ_ΑΝΑ (ΚΑΕ)'!E207</f>
        <v>0</v>
      </c>
      <c r="E14" s="57">
        <f>'2024 ΠΡΟΥΠΟΛΟΓΙΣΜΟΣ_ΑΝΑ (ΚΑΕ)'!F207</f>
        <v>0</v>
      </c>
      <c r="F14" s="57">
        <f>'2024 ΠΡΟΥΠΟΛΟΓΙΣΜΟΣ_ΑΝΑ (ΚΑΕ)'!G207</f>
        <v>7500</v>
      </c>
      <c r="G14" s="57">
        <f>'2024 ΠΡΟΥΠΟΛΟΓΙΣΜΟΣ_ΑΝΑ (ΚΑΕ)'!H207</f>
        <v>0</v>
      </c>
      <c r="H14" s="57">
        <f>'2024 ΠΡΟΥΠΟΛΟΓΙΣΜΟΣ_ΑΝΑ (ΚΑΕ)'!I207</f>
        <v>5500</v>
      </c>
      <c r="I14" s="57">
        <f>'2024 ΠΡΟΥΠΟΛΟΓΙΣΜΟΣ_ΑΝΑ (ΚΑΕ)'!J207</f>
        <v>37100</v>
      </c>
      <c r="J14" s="57">
        <f>'2024 ΠΡΟΥΠΟΛΟΓΙΣΜΟΣ_ΑΝΑ (ΚΑΕ)'!K207</f>
        <v>0</v>
      </c>
      <c r="K14" s="57">
        <f>'2024 ΠΡΟΥΠΟΛΟΓΙΣΜΟΣ_ΑΝΑ (ΚΑΕ)'!L207</f>
        <v>0</v>
      </c>
      <c r="L14" s="58">
        <f t="shared" si="1"/>
        <v>50100</v>
      </c>
    </row>
    <row r="15" spans="1:14" ht="24.75" thickBot="1">
      <c r="A15" s="60" t="s">
        <v>620</v>
      </c>
      <c r="B15" s="61" t="s">
        <v>106</v>
      </c>
      <c r="C15" s="57">
        <f>'2024 ΠΡΟΥΠΟΛΟΓΙΣΜΟΣ_ΑΝΑ (ΚΑΕ)'!D208</f>
        <v>0</v>
      </c>
      <c r="D15" s="57">
        <f>'2024 ΠΡΟΥΠΟΛΟΓΙΣΜΟΣ_ΑΝΑ (ΚΑΕ)'!E208</f>
        <v>0</v>
      </c>
      <c r="E15" s="57">
        <f>'2024 ΠΡΟΥΠΟΛΟΓΙΣΜΟΣ_ΑΝΑ (ΚΑΕ)'!F208</f>
        <v>0</v>
      </c>
      <c r="F15" s="57">
        <f>'2024 ΠΡΟΥΠΟΛΟΓΙΣΜΟΣ_ΑΝΑ (ΚΑΕ)'!G208</f>
        <v>800</v>
      </c>
      <c r="G15" s="57">
        <f>'2024 ΠΡΟΥΠΟΛΟΓΙΣΜΟΣ_ΑΝΑ (ΚΑΕ)'!H208</f>
        <v>0</v>
      </c>
      <c r="H15" s="57">
        <f>'2024 ΠΡΟΥΠΟΛΟΓΙΣΜΟΣ_ΑΝΑ (ΚΑΕ)'!I208</f>
        <v>0</v>
      </c>
      <c r="I15" s="57">
        <f>'2024 ΠΡΟΥΠΟΛΟΓΙΣΜΟΣ_ΑΝΑ (ΚΑΕ)'!J208</f>
        <v>2500</v>
      </c>
      <c r="J15" s="57">
        <f>'2024 ΠΡΟΥΠΟΛΟΓΙΣΜΟΣ_ΑΝΑ (ΚΑΕ)'!K208</f>
        <v>0</v>
      </c>
      <c r="K15" s="57">
        <f>'2024 ΠΡΟΥΠΟΛΟΓΙΣΜΟΣ_ΑΝΑ (ΚΑΕ)'!L208</f>
        <v>0</v>
      </c>
      <c r="L15" s="58">
        <f t="shared" si="1"/>
        <v>3300</v>
      </c>
    </row>
    <row r="16" spans="1:14" ht="23.25" thickBot="1">
      <c r="A16" s="60" t="s">
        <v>620</v>
      </c>
      <c r="B16" s="62" t="s">
        <v>107</v>
      </c>
      <c r="C16" s="57">
        <f>'2024 ΠΡΟΥΠΟΛΟΓΙΣΜΟΣ_ΑΝΑ (ΚΑΕ)'!D209</f>
        <v>82230.17</v>
      </c>
      <c r="D16" s="57">
        <f>'2024 ΠΡΟΥΠΟΛΟΓΙΣΜΟΣ_ΑΝΑ (ΚΑΕ)'!E209</f>
        <v>32482</v>
      </c>
      <c r="E16" s="57">
        <f>'2024 ΠΡΟΥΠΟΛΟΓΙΣΜΟΣ_ΑΝΑ (ΚΑΕ)'!F209</f>
        <v>18199.79</v>
      </c>
      <c r="F16" s="57">
        <f>'2024 ΠΡΟΥΠΟΛΟΓΙΣΜΟΣ_ΑΝΑ (ΚΑΕ)'!G209</f>
        <v>43000</v>
      </c>
      <c r="G16" s="57">
        <f>'2024 ΠΡΟΥΠΟΛΟΓΙΣΜΟΣ_ΑΝΑ (ΚΑΕ)'!H209</f>
        <v>17252.55</v>
      </c>
      <c r="H16" s="57">
        <f>'2024 ΠΡΟΥΠΟΛΟΓΙΣΜΟΣ_ΑΝΑ (ΚΑΕ)'!I209</f>
        <v>7500</v>
      </c>
      <c r="I16" s="57">
        <f>'2024 ΠΡΟΥΠΟΛΟΓΙΣΜΟΣ_ΑΝΑ (ΚΑΕ)'!J209</f>
        <v>25000</v>
      </c>
      <c r="J16" s="57">
        <f>'2024 ΠΡΟΥΠΟΛΟΓΙΣΜΟΣ_ΑΝΑ (ΚΑΕ)'!K209</f>
        <v>5816.79</v>
      </c>
      <c r="K16" s="57">
        <f>'2024 ΠΡΟΥΠΟΛΟΓΙΣΜΟΣ_ΑΝΑ (ΚΑΕ)'!L209</f>
        <v>18018.68</v>
      </c>
      <c r="L16" s="58">
        <f t="shared" si="1"/>
        <v>249499.97999999998</v>
      </c>
    </row>
    <row r="17" spans="1:12" ht="23.25" thickBot="1">
      <c r="A17" s="59" t="s">
        <v>335</v>
      </c>
      <c r="B17" s="63" t="s">
        <v>621</v>
      </c>
      <c r="C17" s="57">
        <f>'2024 ΠΡΟΥΠΟΛΟΓΙΣΜΟΣ_ΑΝΑ (ΚΑΕ)'!D210</f>
        <v>2420</v>
      </c>
      <c r="D17" s="57">
        <f>'2024 ΠΡΟΥΠΟΛΟΓΙΣΜΟΣ_ΑΝΑ (ΚΑΕ)'!E210</f>
        <v>17900</v>
      </c>
      <c r="E17" s="57">
        <f>'2024 ΠΡΟΥΠΟΛΟΓΙΣΜΟΣ_ΑΝΑ (ΚΑΕ)'!F210</f>
        <v>2140</v>
      </c>
      <c r="F17" s="57">
        <f>'2024 ΠΡΟΥΠΟΛΟΓΙΣΜΟΣ_ΑΝΑ (ΚΑΕ)'!G210</f>
        <v>8000</v>
      </c>
      <c r="G17" s="57">
        <f>'2024 ΠΡΟΥΠΟΛΟΓΙΣΜΟΣ_ΑΝΑ (ΚΑΕ)'!H210</f>
        <v>3430</v>
      </c>
      <c r="H17" s="57">
        <f>'2024 ΠΡΟΥΠΟΛΟΓΙΣΜΟΣ_ΑΝΑ (ΚΑΕ)'!I210</f>
        <v>10000</v>
      </c>
      <c r="I17" s="57">
        <f>'2024 ΠΡΟΥΠΟΛΟΓΙΣΜΟΣ_ΑΝΑ (ΚΑΕ)'!J210</f>
        <v>779638.73</v>
      </c>
      <c r="J17" s="57">
        <f>'2024 ΠΡΟΥΠΟΛΟΓΙΣΜΟΣ_ΑΝΑ (ΚΑΕ)'!K210</f>
        <v>7899.5199999999995</v>
      </c>
      <c r="K17" s="57">
        <f>'2024 ΠΡΟΥΠΟΛΟΓΙΣΜΟΣ_ΑΝΑ (ΚΑΕ)'!L210</f>
        <v>3742.32</v>
      </c>
      <c r="L17" s="58">
        <f t="shared" si="1"/>
        <v>835170.57</v>
      </c>
    </row>
    <row r="18" spans="1:12" ht="15.75" thickBot="1">
      <c r="A18" s="60" t="s">
        <v>620</v>
      </c>
      <c r="B18" s="56" t="s">
        <v>108</v>
      </c>
      <c r="C18" s="57">
        <f>'2024 ΠΡΟΥΠΟΛΟΓΙΣΜΟΣ_ΑΝΑ (ΚΑΕ)'!D211</f>
        <v>21715.89</v>
      </c>
      <c r="D18" s="57">
        <f>'2024 ΠΡΟΥΠΟΛΟΓΙΣΜΟΣ_ΑΝΑ (ΚΑΕ)'!E211</f>
        <v>0</v>
      </c>
      <c r="E18" s="57">
        <f>'2024 ΠΡΟΥΠΟΛΟΓΙΣΜΟΣ_ΑΝΑ (ΚΑΕ)'!F211</f>
        <v>4000</v>
      </c>
      <c r="F18" s="57">
        <f>'2024 ΠΡΟΥΠΟΛΟΓΙΣΜΟΣ_ΑΝΑ (ΚΑΕ)'!G211</f>
        <v>0</v>
      </c>
      <c r="G18" s="57">
        <f>'2024 ΠΡΟΥΠΟΛΟΓΙΣΜΟΣ_ΑΝΑ (ΚΑΕ)'!H211</f>
        <v>0</v>
      </c>
      <c r="H18" s="57">
        <f>'2024 ΠΡΟΥΠΟΛΟΓΙΣΜΟΣ_ΑΝΑ (ΚΑΕ)'!I211</f>
        <v>10000</v>
      </c>
      <c r="I18" s="57">
        <f>'2024 ΠΡΟΥΠΟΛΟΓΙΣΜΟΣ_ΑΝΑ (ΚΑΕ)'!J211</f>
        <v>0</v>
      </c>
      <c r="J18" s="57">
        <f>'2024 ΠΡΟΥΠΟΛΟΓΙΣΜΟΣ_ΑΝΑ (ΚΑΕ)'!K211</f>
        <v>0</v>
      </c>
      <c r="K18" s="57">
        <f>'2024 ΠΡΟΥΠΟΛΟΓΙΣΜΟΣ_ΑΝΑ (ΚΑΕ)'!L211</f>
        <v>0</v>
      </c>
      <c r="L18" s="58">
        <f t="shared" si="1"/>
        <v>35715.89</v>
      </c>
    </row>
    <row r="19" spans="1:12" ht="26.25" thickBot="1">
      <c r="A19" s="55" t="s">
        <v>293</v>
      </c>
      <c r="B19" s="64" t="s">
        <v>109</v>
      </c>
      <c r="C19" s="57">
        <f>'2024 ΠΡΟΥΠΟΛΟΓΙΣΜΟΣ_ΑΝΑ (ΚΑΕ)'!D212</f>
        <v>123100</v>
      </c>
      <c r="D19" s="57">
        <f>'2024 ΠΡΟΥΠΟΛΟΓΙΣΜΟΣ_ΑΝΑ (ΚΑΕ)'!E212</f>
        <v>14992.24</v>
      </c>
      <c r="E19" s="57">
        <f>'2024 ΠΡΟΥΠΟΛΟΓΙΣΜΟΣ_ΑΝΑ (ΚΑΕ)'!F212</f>
        <v>203.4</v>
      </c>
      <c r="F19" s="57">
        <f>'2024 ΠΡΟΥΠΟΛΟΓΙΣΜΟΣ_ΑΝΑ (ΚΑΕ)'!G212</f>
        <v>0</v>
      </c>
      <c r="G19" s="57">
        <f>'2024 ΠΡΟΥΠΟΛΟΓΙΣΜΟΣ_ΑΝΑ (ΚΑΕ)'!H212</f>
        <v>0</v>
      </c>
      <c r="H19" s="57">
        <f>'2024 ΠΡΟΥΠΟΛΟΓΙΣΜΟΣ_ΑΝΑ (ΚΑΕ)'!I212</f>
        <v>100</v>
      </c>
      <c r="I19" s="57">
        <f>'2024 ΠΡΟΥΠΟΛΟΓΙΣΜΟΣ_ΑΝΑ (ΚΑΕ)'!J212</f>
        <v>2000</v>
      </c>
      <c r="J19" s="57">
        <f>'2024 ΠΡΟΥΠΟΛΟΓΙΣΜΟΣ_ΑΝΑ (ΚΑΕ)'!K212</f>
        <v>0</v>
      </c>
      <c r="K19" s="57">
        <f>'2024 ΠΡΟΥΠΟΛΟΓΙΣΜΟΣ_ΑΝΑ (ΚΑΕ)'!L212</f>
        <v>0</v>
      </c>
      <c r="L19" s="58">
        <f t="shared" si="1"/>
        <v>140395.63999999998</v>
      </c>
    </row>
    <row r="20" spans="1:12" ht="15.75" thickBot="1">
      <c r="A20" s="59" t="s">
        <v>335</v>
      </c>
      <c r="B20" s="62" t="s">
        <v>96</v>
      </c>
      <c r="C20" s="57">
        <f>'2024 ΠΡΟΥΠΟΛΟΓΙΣΜΟΣ_ΑΝΑ (ΚΑΕ)'!D213</f>
        <v>0</v>
      </c>
      <c r="D20" s="57">
        <f>'2024 ΠΡΟΥΠΟΛΟΓΙΣΜΟΣ_ΑΝΑ (ΚΑΕ)'!E213</f>
        <v>0</v>
      </c>
      <c r="E20" s="57">
        <f>'2024 ΠΡΟΥΠΟΛΟΓΙΣΜΟΣ_ΑΝΑ (ΚΑΕ)'!F213</f>
        <v>0</v>
      </c>
      <c r="F20" s="57">
        <f>'2024 ΠΡΟΥΠΟΛΟΓΙΣΜΟΣ_ΑΝΑ (ΚΑΕ)'!G213</f>
        <v>0</v>
      </c>
      <c r="G20" s="57">
        <f>'2024 ΠΡΟΥΠΟΛΟΓΙΣΜΟΣ_ΑΝΑ (ΚΑΕ)'!H213</f>
        <v>0</v>
      </c>
      <c r="H20" s="57">
        <f>'2024 ΠΡΟΥΠΟΛΟΓΙΣΜΟΣ_ΑΝΑ (ΚΑΕ)'!I213</f>
        <v>0</v>
      </c>
      <c r="I20" s="57">
        <f>'2024 ΠΡΟΥΠΟΛΟΓΙΣΜΟΣ_ΑΝΑ (ΚΑΕ)'!J213</f>
        <v>0</v>
      </c>
      <c r="J20" s="57">
        <f>'2024 ΠΡΟΥΠΟΛΟΓΙΣΜΟΣ_ΑΝΑ (ΚΑΕ)'!K213</f>
        <v>0</v>
      </c>
      <c r="K20" s="57">
        <f>'2024 ΠΡΟΥΠΟΛΟΓΙΣΜΟΣ_ΑΝΑ (ΚΑΕ)'!L213</f>
        <v>0</v>
      </c>
      <c r="L20" s="58">
        <f t="shared" si="1"/>
        <v>0</v>
      </c>
    </row>
    <row r="21" spans="1:12" ht="15.75" thickBot="1">
      <c r="A21" s="159" t="s">
        <v>620</v>
      </c>
      <c r="B21" s="65" t="s">
        <v>110</v>
      </c>
      <c r="C21" s="66">
        <f>'2024 ΠΡΟΥΠΟΛΟΓΙΣΜΟΣ_ΑΝΑ (ΚΑΕ)'!D214</f>
        <v>55837.09</v>
      </c>
      <c r="D21" s="66">
        <f>'2024 ΠΡΟΥΠΟΛΟΓΙΣΜΟΣ_ΑΝΑ (ΚΑΕ)'!E214</f>
        <v>22333.14</v>
      </c>
      <c r="E21" s="66">
        <f>'2024 ΠΡΟΥΠΟΛΟΓΙΣΜΟΣ_ΑΝΑ (ΚΑΕ)'!F214</f>
        <v>18881.810000000001</v>
      </c>
      <c r="F21" s="66">
        <f>'2024 ΠΡΟΥΠΟΛΟΓΙΣΜΟΣ_ΑΝΑ (ΚΑΕ)'!G214</f>
        <v>39075</v>
      </c>
      <c r="G21" s="66">
        <f>'2024 ΠΡΟΥΠΟΛΟΓΙΣΜΟΣ_ΑΝΑ (ΚΑΕ)'!H214</f>
        <v>18438.300000000003</v>
      </c>
      <c r="H21" s="66">
        <f>'2024 ΠΡΟΥΠΟΛΟΓΙΣΜΟΣ_ΑΝΑ (ΚΑΕ)'!I214</f>
        <v>10825</v>
      </c>
      <c r="I21" s="66">
        <f>'2024 ΠΡΟΥΠΟΛΟΓΙΣΜΟΣ_ΑΝΑ (ΚΑΕ)'!J214</f>
        <v>852886.5399999998</v>
      </c>
      <c r="J21" s="66">
        <f>'2024 ΠΡΟΥΠΟΛΟΓΙΣΜΟΣ_ΑΝΑ (ΚΑΕ)'!K214</f>
        <v>137855.64000000001</v>
      </c>
      <c r="K21" s="66">
        <f>'2024 ΠΡΟΥΠΟΛΟΓΙΣΜΟΣ_ΑΝΑ (ΚΑΕ)'!L214</f>
        <v>1957</v>
      </c>
      <c r="L21" s="58">
        <f t="shared" si="1"/>
        <v>1158089.5199999998</v>
      </c>
    </row>
    <row r="22" spans="1:12" ht="15.75" thickBot="1">
      <c r="A22" s="67"/>
      <c r="B22" s="68" t="s">
        <v>622</v>
      </c>
      <c r="C22" s="69">
        <f>SUM(C2:C21)</f>
        <v>641023.15</v>
      </c>
      <c r="D22" s="69">
        <f t="shared" ref="D22:L22" si="2">SUM(D2:D21)</f>
        <v>349337.54000000004</v>
      </c>
      <c r="E22" s="69">
        <f t="shared" si="2"/>
        <v>172425</v>
      </c>
      <c r="F22" s="69">
        <f t="shared" si="2"/>
        <v>264455</v>
      </c>
      <c r="G22" s="69">
        <f t="shared" si="2"/>
        <v>416026.85</v>
      </c>
      <c r="H22" s="69">
        <f t="shared" si="2"/>
        <v>125425</v>
      </c>
      <c r="I22" s="69">
        <f t="shared" si="2"/>
        <v>4445658.8600000003</v>
      </c>
      <c r="J22" s="69">
        <f t="shared" si="2"/>
        <v>151571.95000000001</v>
      </c>
      <c r="K22" s="69">
        <f t="shared" si="2"/>
        <v>27118</v>
      </c>
      <c r="L22" s="69">
        <f t="shared" si="2"/>
        <v>6593041.3499999996</v>
      </c>
    </row>
    <row r="23" spans="1:12">
      <c r="A23" s="55" t="s">
        <v>293</v>
      </c>
      <c r="B23" s="70" t="s">
        <v>764</v>
      </c>
      <c r="C23" s="72">
        <f>'2024 ΠΡΟΥΠΟΛΟΓΙΣΜΟΣ_ΑΝΑ (ΚΑΕ)'!D216</f>
        <v>0</v>
      </c>
      <c r="D23" s="72">
        <f>'2024 ΠΡΟΥΠΟΛΟΓΙΣΜΟΣ_ΑΝΑ (ΚΑΕ)'!E216</f>
        <v>0</v>
      </c>
      <c r="E23" s="72">
        <f>'2024 ΠΡΟΥΠΟΛΟΓΙΣΜΟΣ_ΑΝΑ (ΚΑΕ)'!F216</f>
        <v>0</v>
      </c>
      <c r="F23" s="72">
        <f>'2024 ΠΡΟΥΠΟΛΟΓΙΣΜΟΣ_ΑΝΑ (ΚΑΕ)'!G216</f>
        <v>0</v>
      </c>
      <c r="G23" s="72">
        <f>'2024 ΠΡΟΥΠΟΛΟΓΙΣΜΟΣ_ΑΝΑ (ΚΑΕ)'!H216</f>
        <v>0</v>
      </c>
      <c r="H23" s="72">
        <f>'2024 ΠΡΟΥΠΟΛΟΓΙΣΜΟΣ_ΑΝΑ (ΚΑΕ)'!I216</f>
        <v>0</v>
      </c>
      <c r="I23" s="72">
        <f>'2024 ΠΡΟΥΠΟΛΟΓΙΣΜΟΣ_ΑΝΑ (ΚΑΕ)'!J216</f>
        <v>0</v>
      </c>
      <c r="J23" s="72">
        <f>'2024 ΠΡΟΥΠΟΛΟΓΙΣΜΟΣ_ΑΝΑ (ΚΑΕ)'!K216</f>
        <v>0</v>
      </c>
      <c r="K23" s="72">
        <f>'2024 ΠΡΟΥΠΟΛΟΓΙΣΜΟΣ_ΑΝΑ (ΚΑΕ)'!L216</f>
        <v>0</v>
      </c>
      <c r="L23" s="71">
        <f t="shared" ref="L23:L27" si="3">SUM(C23:K23)</f>
        <v>0</v>
      </c>
    </row>
    <row r="24" spans="1:12">
      <c r="A24" s="55" t="s">
        <v>293</v>
      </c>
      <c r="B24" s="70" t="s">
        <v>99</v>
      </c>
      <c r="C24" s="72">
        <f>'2024 ΠΡΟΥΠΟΛΟΓΙΣΜΟΣ_ΑΝΑ (ΚΑΕ)'!D217</f>
        <v>0</v>
      </c>
      <c r="D24" s="72">
        <f>'2024 ΠΡΟΥΠΟΛΟΓΙΣΜΟΣ_ΑΝΑ (ΚΑΕ)'!E217</f>
        <v>0</v>
      </c>
      <c r="E24" s="72">
        <f>'2024 ΠΡΟΥΠΟΛΟΓΙΣΜΟΣ_ΑΝΑ (ΚΑΕ)'!F217</f>
        <v>0</v>
      </c>
      <c r="F24" s="72">
        <f>'2024 ΠΡΟΥΠΟΛΟΓΙΣΜΟΣ_ΑΝΑ (ΚΑΕ)'!G217</f>
        <v>0</v>
      </c>
      <c r="G24" s="72">
        <f>'2024 ΠΡΟΥΠΟΛΟΓΙΣΜΟΣ_ΑΝΑ (ΚΑΕ)'!H217</f>
        <v>0</v>
      </c>
      <c r="H24" s="72">
        <f>'2024 ΠΡΟΥΠΟΛΟΓΙΣΜΟΣ_ΑΝΑ (ΚΑΕ)'!I217</f>
        <v>0</v>
      </c>
      <c r="I24" s="72">
        <f>'2024 ΠΡΟΥΠΟΛΟΓΙΣΜΟΣ_ΑΝΑ (ΚΑΕ)'!J217</f>
        <v>1470150</v>
      </c>
      <c r="J24" s="72">
        <f>'2024 ΠΡΟΥΠΟΛΟΓΙΣΜΟΣ_ΑΝΑ (ΚΑΕ)'!K217</f>
        <v>0</v>
      </c>
      <c r="K24" s="72">
        <f>'2024 ΠΡΟΥΠΟΛΟΓΙΣΜΟΣ_ΑΝΑ (ΚΑΕ)'!L217</f>
        <v>0</v>
      </c>
      <c r="L24" s="71">
        <f t="shared" si="3"/>
        <v>1470150</v>
      </c>
    </row>
    <row r="25" spans="1:12">
      <c r="A25" s="55" t="s">
        <v>293</v>
      </c>
      <c r="B25" s="70" t="s">
        <v>98</v>
      </c>
      <c r="C25" s="72">
        <f>'2024 ΠΡΟΥΠΟΛΟΓΙΣΜΟΣ_ΑΝΑ (ΚΑΕ)'!D218</f>
        <v>0</v>
      </c>
      <c r="D25" s="72">
        <f>'2024 ΠΡΟΥΠΟΛΟΓΙΣΜΟΣ_ΑΝΑ (ΚΑΕ)'!E218</f>
        <v>0</v>
      </c>
      <c r="E25" s="72">
        <f>'2024 ΠΡΟΥΠΟΛΟΓΙΣΜΟΣ_ΑΝΑ (ΚΑΕ)'!F218</f>
        <v>0</v>
      </c>
      <c r="F25" s="72">
        <f>'2024 ΠΡΟΥΠΟΛΟΓΙΣΜΟΣ_ΑΝΑ (ΚΑΕ)'!G218</f>
        <v>0</v>
      </c>
      <c r="G25" s="72">
        <f>'2024 ΠΡΟΥΠΟΛΟΓΙΣΜΟΣ_ΑΝΑ (ΚΑΕ)'!H218</f>
        <v>0</v>
      </c>
      <c r="H25" s="72">
        <f>'2024 ΠΡΟΥΠΟΛΟΓΙΣΜΟΣ_ΑΝΑ (ΚΑΕ)'!I218</f>
        <v>0</v>
      </c>
      <c r="I25" s="72">
        <f>'2024 ΠΡΟΥΠΟΛΟΓΙΣΜΟΣ_ΑΝΑ (ΚΑΕ)'!J218</f>
        <v>261367.57</v>
      </c>
      <c r="J25" s="72">
        <f>'2024 ΠΡΟΥΠΟΛΟΓΙΣΜΟΣ_ΑΝΑ (ΚΑΕ)'!K218</f>
        <v>0</v>
      </c>
      <c r="K25" s="72">
        <f>'2024 ΠΡΟΥΠΟΛΟΓΙΣΜΟΣ_ΑΝΑ (ΚΑΕ)'!L218</f>
        <v>0</v>
      </c>
      <c r="L25" s="71">
        <f t="shared" si="3"/>
        <v>261367.57</v>
      </c>
    </row>
    <row r="26" spans="1:12">
      <c r="A26" s="315" t="s">
        <v>293</v>
      </c>
      <c r="B26" s="316" t="s">
        <v>733</v>
      </c>
      <c r="C26" s="317">
        <f>'2024 ΠΡΟΥΠΟΛΟΓΙΣΜΟΣ_ΑΝΑ (ΚΑΕ)'!D219</f>
        <v>0</v>
      </c>
      <c r="D26" s="317">
        <f>'2024 ΠΡΟΥΠΟΛΟΓΙΣΜΟΣ_ΑΝΑ (ΚΑΕ)'!E219</f>
        <v>0</v>
      </c>
      <c r="E26" s="317">
        <f>'2024 ΠΡΟΥΠΟΛΟΓΙΣΜΟΣ_ΑΝΑ (ΚΑΕ)'!F219</f>
        <v>0</v>
      </c>
      <c r="F26" s="317">
        <f>'2024 ΠΡΟΥΠΟΛΟΓΙΣΜΟΣ_ΑΝΑ (ΚΑΕ)'!G219</f>
        <v>0</v>
      </c>
      <c r="G26" s="317">
        <f>'2024 ΠΡΟΥΠΟΛΟΓΙΣΜΟΣ_ΑΝΑ (ΚΑΕ)'!H219</f>
        <v>0</v>
      </c>
      <c r="H26" s="317">
        <f>'2024 ΠΡΟΥΠΟΛΟΓΙΣΜΟΣ_ΑΝΑ (ΚΑΕ)'!I219</f>
        <v>0</v>
      </c>
      <c r="I26" s="317">
        <f>'2024 ΠΡΟΥΠΟΛΟΓΙΣΜΟΣ_ΑΝΑ (ΚΑΕ)'!J219</f>
        <v>3620000</v>
      </c>
      <c r="J26" s="317">
        <f>'2024 ΠΡΟΥΠΟΛΟΓΙΣΜΟΣ_ΑΝΑ (ΚΑΕ)'!K219</f>
        <v>0</v>
      </c>
      <c r="K26" s="317">
        <f>'2024 ΠΡΟΥΠΟΛΟΓΙΣΜΟΣ_ΑΝΑ (ΚΑΕ)'!L219</f>
        <v>0</v>
      </c>
      <c r="L26" s="71">
        <f t="shared" si="3"/>
        <v>3620000</v>
      </c>
    </row>
    <row r="27" spans="1:12" ht="23.25" thickBot="1">
      <c r="A27" s="55" t="s">
        <v>293</v>
      </c>
      <c r="B27" s="73" t="s">
        <v>624</v>
      </c>
      <c r="C27" s="74">
        <f>'2024 ΠΡΟΥΠΟΛΟΓΙΣΜΟΣ_ΑΝΑ (ΚΑΕ)'!D246</f>
        <v>0</v>
      </c>
      <c r="D27" s="74">
        <f>'2024 ΠΡΟΥΠΟΛΟΓΙΣΜΟΣ_ΑΝΑ (ΚΑΕ)'!E246</f>
        <v>0</v>
      </c>
      <c r="E27" s="74">
        <f>'2024 ΠΡΟΥΠΟΛΟΓΙΣΜΟΣ_ΑΝΑ (ΚΑΕ)'!F246</f>
        <v>0</v>
      </c>
      <c r="F27" s="74">
        <f>'2024 ΠΡΟΥΠΟΛΟΓΙΣΜΟΣ_ΑΝΑ (ΚΑΕ)'!G246</f>
        <v>0</v>
      </c>
      <c r="G27" s="74">
        <f>'2024 ΠΡΟΥΠΟΛΟΓΙΣΜΟΣ_ΑΝΑ (ΚΑΕ)'!H246</f>
        <v>0</v>
      </c>
      <c r="H27" s="74">
        <f>'2024 ΠΡΟΥΠΟΛΟΓΙΣΜΟΣ_ΑΝΑ (ΚΑΕ)'!I246</f>
        <v>0</v>
      </c>
      <c r="I27" s="74">
        <f>'2024 ΠΡΟΥΠΟΛΟΓΙΣΜΟΣ_ΑΝΑ (ΚΑΕ)'!J246</f>
        <v>523600</v>
      </c>
      <c r="J27" s="74">
        <f>'2024 ΠΡΟΥΠΟΛΟΓΙΣΜΟΣ_ΑΝΑ (ΚΑΕ)'!K246</f>
        <v>0</v>
      </c>
      <c r="K27" s="74">
        <f>'2024 ΠΡΟΥΠΟΛΟΓΙΣΜΟΣ_ΑΝΑ (ΚΑΕ)'!L246</f>
        <v>0</v>
      </c>
      <c r="L27" s="71">
        <f t="shared" si="3"/>
        <v>523600</v>
      </c>
    </row>
    <row r="28" spans="1:12" ht="18.75" customHeight="1" thickBot="1">
      <c r="A28" s="67"/>
      <c r="B28" s="156" t="s">
        <v>737</v>
      </c>
      <c r="C28" s="76">
        <f t="shared" ref="C28:L28" si="4">SUM(C22:C27)</f>
        <v>641023.15</v>
      </c>
      <c r="D28" s="76">
        <f t="shared" si="4"/>
        <v>349337.54000000004</v>
      </c>
      <c r="E28" s="76">
        <f t="shared" si="4"/>
        <v>172425</v>
      </c>
      <c r="F28" s="76">
        <f t="shared" si="4"/>
        <v>264455</v>
      </c>
      <c r="G28" s="76">
        <f t="shared" si="4"/>
        <v>416026.85</v>
      </c>
      <c r="H28" s="76">
        <f t="shared" si="4"/>
        <v>125425</v>
      </c>
      <c r="I28" s="76">
        <f t="shared" si="4"/>
        <v>10320776.43</v>
      </c>
      <c r="J28" s="76">
        <f t="shared" si="4"/>
        <v>151571.95000000001</v>
      </c>
      <c r="K28" s="76">
        <f t="shared" si="4"/>
        <v>27118</v>
      </c>
      <c r="L28" s="77">
        <f t="shared" si="4"/>
        <v>12468158.92</v>
      </c>
    </row>
    <row r="29" spans="1:12" ht="27.75" customHeight="1">
      <c r="A29" s="55" t="s">
        <v>293</v>
      </c>
      <c r="B29" s="157" t="s">
        <v>767</v>
      </c>
      <c r="C29" s="78">
        <f>'2024 ΠΡΟΥΠΟΛΟΓΙΣΜΟΣ_ΑΝΑ (ΚΑΕ)'!D436</f>
        <v>56856.439999999995</v>
      </c>
      <c r="D29" s="78">
        <f>'2024 ΠΡΟΥΠΟΛΟΓΙΣΜΟΣ_ΑΝΑ (ΚΑΕ)'!E436</f>
        <v>4895.1499999999996</v>
      </c>
      <c r="E29" s="78">
        <f>'2024 ΠΡΟΥΠΟΛΟΓΙΣΜΟΣ_ΑΝΑ (ΚΑΕ)'!F436</f>
        <v>10248</v>
      </c>
      <c r="F29" s="78">
        <f>'2024 ΠΡΟΥΠΟΛΟΓΙΣΜΟΣ_ΑΝΑ (ΚΑΕ)'!G436</f>
        <v>11323.44</v>
      </c>
      <c r="G29" s="78">
        <f>'2024 ΠΡΟΥΠΟΛΟΓΙΣΜΟΣ_ΑΝΑ (ΚΑΕ)'!H436</f>
        <v>113146.83</v>
      </c>
      <c r="H29" s="78">
        <f>'2024 ΠΡΟΥΠΟΛΟΓΙΣΜΟΣ_ΑΝΑ (ΚΑΕ)'!I436</f>
        <v>17493.22</v>
      </c>
      <c r="I29" s="78">
        <f>'2024 ΠΡΟΥΠΟΛΟΓΙΣΜΟΣ_ΑΝΑ (ΚΑΕ)'!J436</f>
        <v>201003.34</v>
      </c>
      <c r="J29" s="78">
        <f>'2024 ΠΡΟΥΠΟΛΟΓΙΣΜΟΣ_ΑΝΑ (ΚΑΕ)'!K436</f>
        <v>14704.19</v>
      </c>
      <c r="K29" s="78">
        <f>'2024 ΠΡΟΥΠΟΛΟΓΙΣΜΟΣ_ΑΝΑ (ΚΑΕ)'!L436</f>
        <v>0</v>
      </c>
      <c r="L29" s="78">
        <f>SUM(C29:K29)</f>
        <v>429670.61</v>
      </c>
    </row>
    <row r="30" spans="1:12" ht="27.75" customHeight="1">
      <c r="A30" s="354"/>
      <c r="B30" s="157" t="s">
        <v>768</v>
      </c>
      <c r="C30" s="78">
        <f>'2024 ΠΡΟΥΠΟΛΟΓΙΣΜΟΣ_ΑΝΑ (ΚΑΕ)'!D437</f>
        <v>0</v>
      </c>
      <c r="D30" s="78">
        <f>'2024 ΠΡΟΥΠΟΛΟΓΙΣΜΟΣ_ΑΝΑ (ΚΑΕ)'!E437</f>
        <v>0</v>
      </c>
      <c r="E30" s="78">
        <f>'2024 ΠΡΟΥΠΟΛΟΓΙΣΜΟΣ_ΑΝΑ (ΚΑΕ)'!F437</f>
        <v>0</v>
      </c>
      <c r="F30" s="78">
        <f>'2024 ΠΡΟΥΠΟΛΟΓΙΣΜΟΣ_ΑΝΑ (ΚΑΕ)'!G437</f>
        <v>0</v>
      </c>
      <c r="G30" s="78">
        <f>'2024 ΠΡΟΥΠΟΛΟΓΙΣΜΟΣ_ΑΝΑ (ΚΑΕ)'!H437</f>
        <v>0</v>
      </c>
      <c r="H30" s="78">
        <f>'2024 ΠΡΟΥΠΟΛΟΓΙΣΜΟΣ_ΑΝΑ (ΚΑΕ)'!I437</f>
        <v>0</v>
      </c>
      <c r="I30" s="78">
        <f>'2024 ΠΡΟΥΠΟΛΟΓΙΣΜΟΣ_ΑΝΑ (ΚΑΕ)'!J437</f>
        <v>0</v>
      </c>
      <c r="J30" s="78">
        <f>'2024 ΠΡΟΥΠΟΛΟΓΙΣΜΟΣ_ΑΝΑ (ΚΑΕ)'!K437</f>
        <v>0</v>
      </c>
      <c r="K30" s="78">
        <f>'2024 ΠΡΟΥΠΟΛΟΓΙΣΜΟΣ_ΑΝΑ (ΚΑΕ)'!L437</f>
        <v>0</v>
      </c>
      <c r="L30" s="78">
        <f>SUM(C30:K30)</f>
        <v>0</v>
      </c>
    </row>
    <row r="31" spans="1:12" ht="19.5" customHeight="1">
      <c r="A31" s="55" t="s">
        <v>293</v>
      </c>
      <c r="B31" s="157" t="s">
        <v>769</v>
      </c>
      <c r="C31" s="79">
        <f>SUM('2024 ΠΡΟΥΠΟΛΟΓΙΣΜΟΣ_ΑΝΑ (ΚΑΕ)'!D438)</f>
        <v>0</v>
      </c>
      <c r="D31" s="79">
        <f>SUM('2024 ΠΡΟΥΠΟΛΟΓΙΣΜΟΣ_ΑΝΑ (ΚΑΕ)'!E438)</f>
        <v>0</v>
      </c>
      <c r="E31" s="79">
        <f>SUM('2024 ΠΡΟΥΠΟΛΟΓΙΣΜΟΣ_ΑΝΑ (ΚΑΕ)'!F438)</f>
        <v>0</v>
      </c>
      <c r="F31" s="79">
        <f>SUM('2024 ΠΡΟΥΠΟΛΟΓΙΣΜΟΣ_ΑΝΑ (ΚΑΕ)'!G438)</f>
        <v>0</v>
      </c>
      <c r="G31" s="79">
        <f>SUM('2024 ΠΡΟΥΠΟΛΟΓΙΣΜΟΣ_ΑΝΑ (ΚΑΕ)'!H438)</f>
        <v>0</v>
      </c>
      <c r="H31" s="79">
        <f>SUM('2024 ΠΡΟΥΠΟΛΟΓΙΣΜΟΣ_ΑΝΑ (ΚΑΕ)'!I438)</f>
        <v>0</v>
      </c>
      <c r="I31" s="79">
        <f>SUM('2024 ΠΡΟΥΠΟΛΟΓΙΣΜΟΣ_ΑΝΑ (ΚΑΕ)'!J438)</f>
        <v>66798.850000000006</v>
      </c>
      <c r="J31" s="79">
        <f>SUM('2024 ΠΡΟΥΠΟΛΟΓΙΣΜΟΣ_ΑΝΑ (ΚΑΕ)'!K438)</f>
        <v>0</v>
      </c>
      <c r="K31" s="79">
        <f>SUM('2024 ΠΡΟΥΠΟΛΟΓΙΣΜΟΣ_ΑΝΑ (ΚΑΕ)'!L438)</f>
        <v>0</v>
      </c>
      <c r="L31" s="78">
        <f t="shared" ref="L31:L33" si="5">SUM(C31:K31)</f>
        <v>66798.850000000006</v>
      </c>
    </row>
    <row r="32" spans="1:12" ht="24" customHeight="1">
      <c r="A32" s="55" t="s">
        <v>293</v>
      </c>
      <c r="B32" s="157" t="s">
        <v>770</v>
      </c>
      <c r="C32" s="80">
        <f>SUM('2024 ΠΡΟΥΠΟΛΟΓΙΣΜΟΣ_ΑΝΑ (ΚΑΕ)'!D439)</f>
        <v>0</v>
      </c>
      <c r="D32" s="80">
        <f>SUM('2024 ΠΡΟΥΠΟΛΟΓΙΣΜΟΣ_ΑΝΑ (ΚΑΕ)'!E439)</f>
        <v>0</v>
      </c>
      <c r="E32" s="80">
        <f>SUM('2024 ΠΡΟΥΠΟΛΟΓΙΣΜΟΣ_ΑΝΑ (ΚΑΕ)'!F439)</f>
        <v>0</v>
      </c>
      <c r="F32" s="80">
        <f>SUM('2024 ΠΡΟΥΠΟΛΟΓΙΣΜΟΣ_ΑΝΑ (ΚΑΕ)'!G439)</f>
        <v>0</v>
      </c>
      <c r="G32" s="80">
        <f>SUM('2024 ΠΡΟΥΠΟΛΟΓΙΣΜΟΣ_ΑΝΑ (ΚΑΕ)'!H439)</f>
        <v>0</v>
      </c>
      <c r="H32" s="80">
        <f>SUM('2024 ΠΡΟΥΠΟΛΟΓΙΣΜΟΣ_ΑΝΑ (ΚΑΕ)'!I439)</f>
        <v>0</v>
      </c>
      <c r="I32" s="80">
        <f>SUM('2024 ΠΡΟΥΠΟΛΟΓΙΣΜΟΣ_ΑΝΑ (ΚΑΕ)'!J439)</f>
        <v>0</v>
      </c>
      <c r="J32" s="80">
        <f>SUM('2024 ΠΡΟΥΠΟΛΟΓΙΣΜΟΣ_ΑΝΑ (ΚΑΕ)'!K439)</f>
        <v>0</v>
      </c>
      <c r="K32" s="80">
        <f>SUM('2024 ΠΡΟΥΠΟΛΟΓΙΣΜΟΣ_ΑΝΑ (ΚΑΕ)'!L439)</f>
        <v>0</v>
      </c>
      <c r="L32" s="78">
        <f t="shared" si="5"/>
        <v>0</v>
      </c>
    </row>
    <row r="33" spans="1:12" ht="24" customHeight="1">
      <c r="A33" s="315" t="s">
        <v>293</v>
      </c>
      <c r="B33" s="157" t="s">
        <v>771</v>
      </c>
      <c r="C33" s="318">
        <f>'2024 ΠΡΟΥΠΟΛΟΓΙΣΜΟΣ_ΑΝΑ (ΚΑΕ)'!D440</f>
        <v>0</v>
      </c>
      <c r="D33" s="318">
        <f>'2024 ΠΡΟΥΠΟΛΟΓΙΣΜΟΣ_ΑΝΑ (ΚΑΕ)'!E440</f>
        <v>0</v>
      </c>
      <c r="E33" s="318">
        <f>'2024 ΠΡΟΥΠΟΛΟΓΙΣΜΟΣ_ΑΝΑ (ΚΑΕ)'!F440</f>
        <v>0</v>
      </c>
      <c r="F33" s="318">
        <f>'2024 ΠΡΟΥΠΟΛΟΓΙΣΜΟΣ_ΑΝΑ (ΚΑΕ)'!G440</f>
        <v>0</v>
      </c>
      <c r="G33" s="318">
        <f>'2024 ΠΡΟΥΠΟΛΟΓΙΣΜΟΣ_ΑΝΑ (ΚΑΕ)'!H440</f>
        <v>0</v>
      </c>
      <c r="H33" s="318">
        <f>'2024 ΠΡΟΥΠΟΛΟΓΙΣΜΟΣ_ΑΝΑ (ΚΑΕ)'!I440</f>
        <v>0</v>
      </c>
      <c r="I33" s="318">
        <f>'2024 ΠΡΟΥΠΟΛΟΓΙΣΜΟΣ_ΑΝΑ (ΚΑΕ)'!J440</f>
        <v>0</v>
      </c>
      <c r="J33" s="318">
        <f>'2024 ΠΡΟΥΠΟΛΟΓΙΣΜΟΣ_ΑΝΑ (ΚΑΕ)'!K440</f>
        <v>0</v>
      </c>
      <c r="K33" s="318">
        <f>'2024 ΠΡΟΥΠΟΛΟΓΙΣΜΟΣ_ΑΝΑ (ΚΑΕ)'!L440</f>
        <v>0</v>
      </c>
      <c r="L33" s="78">
        <f t="shared" si="5"/>
        <v>0</v>
      </c>
    </row>
    <row r="34" spans="1:12">
      <c r="A34" s="67"/>
      <c r="B34" s="355" t="s">
        <v>625</v>
      </c>
      <c r="C34" s="81">
        <f>SUM(C29:C33)</f>
        <v>56856.439999999995</v>
      </c>
      <c r="D34" s="81">
        <f t="shared" ref="D34:L34" si="6">SUM(D29:D33)</f>
        <v>4895.1499999999996</v>
      </c>
      <c r="E34" s="81">
        <f t="shared" si="6"/>
        <v>10248</v>
      </c>
      <c r="F34" s="81">
        <f t="shared" si="6"/>
        <v>11323.44</v>
      </c>
      <c r="G34" s="81">
        <f t="shared" si="6"/>
        <v>113146.83</v>
      </c>
      <c r="H34" s="81">
        <f t="shared" si="6"/>
        <v>17493.22</v>
      </c>
      <c r="I34" s="81">
        <f t="shared" si="6"/>
        <v>267802.19</v>
      </c>
      <c r="J34" s="81">
        <f t="shared" si="6"/>
        <v>14704.19</v>
      </c>
      <c r="K34" s="81">
        <f t="shared" si="6"/>
        <v>0</v>
      </c>
      <c r="L34" s="81">
        <f t="shared" si="6"/>
        <v>496469.45999999996</v>
      </c>
    </row>
    <row r="35" spans="1:12" ht="33.75" customHeight="1">
      <c r="A35" s="75"/>
      <c r="B35" s="155" t="s">
        <v>626</v>
      </c>
      <c r="C35" s="82">
        <f t="shared" ref="C35:L35" si="7">C28+C34</f>
        <v>697879.59</v>
      </c>
      <c r="D35" s="82">
        <f t="shared" si="7"/>
        <v>354232.69000000006</v>
      </c>
      <c r="E35" s="82">
        <f t="shared" si="7"/>
        <v>182673</v>
      </c>
      <c r="F35" s="82">
        <f t="shared" si="7"/>
        <v>275778.44</v>
      </c>
      <c r="G35" s="82">
        <f t="shared" si="7"/>
        <v>529173.67999999993</v>
      </c>
      <c r="H35" s="82">
        <f t="shared" si="7"/>
        <v>142918.22</v>
      </c>
      <c r="I35" s="82">
        <f t="shared" si="7"/>
        <v>10588578.619999999</v>
      </c>
      <c r="J35" s="82">
        <f t="shared" si="7"/>
        <v>166276.14000000001</v>
      </c>
      <c r="K35" s="82">
        <f t="shared" si="7"/>
        <v>27118</v>
      </c>
      <c r="L35" s="82">
        <f t="shared" si="7"/>
        <v>12964628.379999999</v>
      </c>
    </row>
    <row r="36" spans="1:12" ht="15">
      <c r="A36" s="75"/>
      <c r="B36" s="83"/>
      <c r="C36" s="84"/>
      <c r="D36" s="84"/>
      <c r="E36" s="84"/>
      <c r="F36" s="84"/>
      <c r="G36" s="85"/>
      <c r="H36" s="84"/>
      <c r="I36" s="84"/>
      <c r="J36" s="84"/>
      <c r="K36" s="84"/>
      <c r="L36" s="84"/>
    </row>
    <row r="37" spans="1:12" ht="55.5" customHeight="1">
      <c r="A37" s="75"/>
      <c r="B37" s="1236"/>
      <c r="C37" s="1237"/>
      <c r="D37" s="1237"/>
      <c r="E37" s="86"/>
      <c r="F37" s="87"/>
      <c r="G37" s="87"/>
      <c r="H37" s="88"/>
      <c r="I37" s="88"/>
      <c r="J37" s="88"/>
      <c r="K37" s="88"/>
      <c r="L37" s="89"/>
    </row>
    <row r="38" spans="1:12" ht="15">
      <c r="A38" s="75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1:12" ht="15">
      <c r="A39" s="91" t="s">
        <v>293</v>
      </c>
      <c r="B39" s="92" t="s">
        <v>627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1:12" ht="15">
      <c r="A40" s="93" t="s">
        <v>620</v>
      </c>
      <c r="B40" s="94" t="s">
        <v>628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1:12" ht="15">
      <c r="A41" s="95" t="s">
        <v>335</v>
      </c>
      <c r="B41" s="96" t="s">
        <v>629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1:12" ht="15">
      <c r="A42" s="75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1:12" ht="15">
      <c r="A43" s="75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1:12" ht="15">
      <c r="A44" s="75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1:12" ht="15">
      <c r="A45" s="75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1:12" ht="15">
      <c r="A46" s="75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1:12" ht="15">
      <c r="A47" s="75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</row>
    <row r="48" spans="1:12" ht="15">
      <c r="A48" s="75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</row>
    <row r="49" spans="1:12" ht="15">
      <c r="A49" s="75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</row>
    <row r="50" spans="1:12" ht="15">
      <c r="A50" s="75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Ruler="0" showWhiteSpace="0" topLeftCell="C34" zoomScaleNormal="100" workbookViewId="0">
      <selection activeCell="K45" sqref="K45"/>
    </sheetView>
  </sheetViews>
  <sheetFormatPr defaultColWidth="9.140625" defaultRowHeight="12.75"/>
  <cols>
    <col min="1" max="1" width="13.85546875" style="418" customWidth="1"/>
    <col min="2" max="2" width="50" style="534" customWidth="1"/>
    <col min="3" max="3" width="13.140625" style="396" customWidth="1"/>
    <col min="4" max="4" width="53" style="534" customWidth="1"/>
    <col min="5" max="5" width="20.140625" style="534" customWidth="1"/>
    <col min="6" max="6" width="45.28515625" style="534" customWidth="1"/>
    <col min="7" max="7" width="19.7109375" style="396" customWidth="1"/>
    <col min="8" max="8" width="19" style="395" customWidth="1"/>
    <col min="9" max="9" width="20.140625" style="534" bestFit="1" customWidth="1"/>
    <col min="10" max="10" width="16.42578125" style="534" bestFit="1" customWidth="1"/>
    <col min="11" max="11" width="12.7109375" style="534" bestFit="1" customWidth="1"/>
    <col min="12" max="16384" width="9.140625" style="534"/>
  </cols>
  <sheetData>
    <row r="1" spans="1:11" ht="15">
      <c r="A1" s="687" t="s">
        <v>880</v>
      </c>
      <c r="B1" s="688" t="s">
        <v>881</v>
      </c>
      <c r="C1" s="689"/>
      <c r="D1" s="668"/>
      <c r="E1" s="668"/>
      <c r="F1" s="668"/>
      <c r="G1" s="668"/>
      <c r="H1" s="668"/>
      <c r="I1" s="668"/>
      <c r="J1" s="668"/>
      <c r="K1" s="668"/>
    </row>
    <row r="2" spans="1:11" s="414" customFormat="1" ht="15">
      <c r="A2" s="1238" t="s">
        <v>1059</v>
      </c>
      <c r="B2" s="1239"/>
      <c r="C2" s="690"/>
      <c r="D2" s="670"/>
      <c r="E2" s="670"/>
      <c r="F2" s="670"/>
      <c r="G2" s="670"/>
      <c r="H2" s="670"/>
      <c r="I2" s="670"/>
      <c r="J2" s="670"/>
      <c r="K2" s="670"/>
    </row>
    <row r="3" spans="1:11" s="414" customFormat="1" ht="45">
      <c r="A3" s="691" t="s">
        <v>805</v>
      </c>
      <c r="B3" s="692" t="s">
        <v>882</v>
      </c>
      <c r="C3" s="693" t="s">
        <v>807</v>
      </c>
      <c r="D3" s="694" t="s">
        <v>1060</v>
      </c>
      <c r="E3" s="695" t="s">
        <v>1061</v>
      </c>
      <c r="F3" s="696" t="s">
        <v>882</v>
      </c>
      <c r="G3" s="697" t="s">
        <v>1251</v>
      </c>
      <c r="H3" s="696" t="s">
        <v>882</v>
      </c>
      <c r="I3" s="697" t="s">
        <v>1307</v>
      </c>
      <c r="J3" s="696" t="s">
        <v>882</v>
      </c>
      <c r="K3" s="698" t="s">
        <v>1055</v>
      </c>
    </row>
    <row r="4" spans="1:11" s="416" customFormat="1" ht="30">
      <c r="A4" s="699" t="s">
        <v>403</v>
      </c>
      <c r="B4" s="700" t="s">
        <v>917</v>
      </c>
      <c r="C4" s="701">
        <v>14800</v>
      </c>
      <c r="D4" s="681" t="s">
        <v>918</v>
      </c>
      <c r="E4" s="702"/>
      <c r="F4" s="703"/>
      <c r="G4" s="704"/>
      <c r="H4" s="705"/>
      <c r="I4" s="796">
        <v>-1600</v>
      </c>
      <c r="J4" s="787"/>
      <c r="K4" s="706">
        <v>13200</v>
      </c>
    </row>
    <row r="5" spans="1:11" s="416" customFormat="1" ht="39">
      <c r="A5" s="707" t="s">
        <v>424</v>
      </c>
      <c r="B5" s="700" t="s">
        <v>919</v>
      </c>
      <c r="C5" s="701">
        <v>39210</v>
      </c>
      <c r="D5" s="708" t="s">
        <v>88</v>
      </c>
      <c r="E5" s="709">
        <v>45400</v>
      </c>
      <c r="F5" s="710" t="s">
        <v>1062</v>
      </c>
      <c r="G5" s="711">
        <v>22700</v>
      </c>
      <c r="H5" s="712" t="s">
        <v>1252</v>
      </c>
      <c r="I5" s="801">
        <v>-590</v>
      </c>
      <c r="J5" s="788"/>
      <c r="K5" s="706">
        <v>106720</v>
      </c>
    </row>
    <row r="6" spans="1:11" s="416" customFormat="1" ht="15">
      <c r="A6" s="713" t="s">
        <v>425</v>
      </c>
      <c r="B6" s="714" t="s">
        <v>920</v>
      </c>
      <c r="C6" s="715">
        <v>98400</v>
      </c>
      <c r="D6" s="708" t="s">
        <v>88</v>
      </c>
      <c r="E6" s="702"/>
      <c r="F6" s="703"/>
      <c r="G6" s="716"/>
      <c r="H6" s="705"/>
      <c r="I6" s="796"/>
      <c r="J6" s="787"/>
      <c r="K6" s="706">
        <v>98400</v>
      </c>
    </row>
    <row r="7" spans="1:11" s="416" customFormat="1" ht="15">
      <c r="A7" s="707" t="s">
        <v>426</v>
      </c>
      <c r="B7" s="700" t="s">
        <v>921</v>
      </c>
      <c r="C7" s="701">
        <v>14040</v>
      </c>
      <c r="D7" s="708" t="s">
        <v>88</v>
      </c>
      <c r="E7" s="702"/>
      <c r="F7" s="703"/>
      <c r="G7" s="716">
        <v>-1404</v>
      </c>
      <c r="H7" s="705"/>
      <c r="I7" s="796"/>
      <c r="J7" s="787"/>
      <c r="K7" s="706">
        <v>12636</v>
      </c>
    </row>
    <row r="8" spans="1:11" s="416" customFormat="1" ht="15">
      <c r="A8" s="707" t="s">
        <v>427</v>
      </c>
      <c r="B8" s="700" t="s">
        <v>922</v>
      </c>
      <c r="C8" s="701">
        <v>33000</v>
      </c>
      <c r="D8" s="708" t="s">
        <v>923</v>
      </c>
      <c r="E8" s="702"/>
      <c r="F8" s="703"/>
      <c r="G8" s="716"/>
      <c r="H8" s="705"/>
      <c r="I8" s="796">
        <v>-32000</v>
      </c>
      <c r="J8" s="787"/>
      <c r="K8" s="706">
        <v>1000</v>
      </c>
    </row>
    <row r="9" spans="1:11" s="416" customFormat="1" ht="15">
      <c r="A9" s="707" t="s">
        <v>428</v>
      </c>
      <c r="B9" s="700" t="s">
        <v>883</v>
      </c>
      <c r="C9" s="701">
        <v>110000</v>
      </c>
      <c r="D9" s="708" t="s">
        <v>1253</v>
      </c>
      <c r="E9" s="702"/>
      <c r="F9" s="703"/>
      <c r="G9" s="716">
        <v>-100</v>
      </c>
      <c r="H9" s="705"/>
      <c r="I9" s="796"/>
      <c r="J9" s="787"/>
      <c r="K9" s="706">
        <v>109900</v>
      </c>
    </row>
    <row r="10" spans="1:11" s="416" customFormat="1" ht="15">
      <c r="A10" s="699" t="s">
        <v>433</v>
      </c>
      <c r="B10" s="717" t="s">
        <v>1254</v>
      </c>
      <c r="C10" s="701">
        <v>16800</v>
      </c>
      <c r="D10" s="718" t="s">
        <v>1255</v>
      </c>
      <c r="E10" s="702"/>
      <c r="F10" s="703"/>
      <c r="G10" s="716">
        <v>5600</v>
      </c>
      <c r="H10" s="719" t="s">
        <v>1256</v>
      </c>
      <c r="I10" s="796">
        <v>-5600</v>
      </c>
      <c r="J10" s="789"/>
      <c r="K10" s="706">
        <v>16800</v>
      </c>
    </row>
    <row r="11" spans="1:11" s="416" customFormat="1" ht="60">
      <c r="A11" s="671" t="s">
        <v>443</v>
      </c>
      <c r="B11" s="672" t="s">
        <v>924</v>
      </c>
      <c r="C11" s="701">
        <v>4000</v>
      </c>
      <c r="D11" s="718" t="s">
        <v>925</v>
      </c>
      <c r="E11" s="709">
        <v>5000</v>
      </c>
      <c r="F11" s="720" t="s">
        <v>1063</v>
      </c>
      <c r="G11" s="721">
        <v>8000</v>
      </c>
      <c r="H11" s="722" t="s">
        <v>1257</v>
      </c>
      <c r="I11" s="796">
        <v>-1829.83</v>
      </c>
      <c r="J11" s="790"/>
      <c r="K11" s="706">
        <v>15170.17</v>
      </c>
    </row>
    <row r="12" spans="1:11" s="417" customFormat="1" ht="60">
      <c r="A12" s="671" t="s">
        <v>444</v>
      </c>
      <c r="B12" s="672" t="s">
        <v>1258</v>
      </c>
      <c r="C12" s="701">
        <v>4000</v>
      </c>
      <c r="D12" s="723" t="s">
        <v>1259</v>
      </c>
      <c r="E12" s="724"/>
      <c r="F12" s="725"/>
      <c r="G12" s="711">
        <v>4000</v>
      </c>
      <c r="H12" s="726" t="s">
        <v>1260</v>
      </c>
      <c r="I12" s="796">
        <v>-3500</v>
      </c>
      <c r="J12" s="791"/>
      <c r="K12" s="706">
        <v>4500</v>
      </c>
    </row>
    <row r="13" spans="1:11" s="417" customFormat="1" ht="15">
      <c r="A13" s="673" t="s">
        <v>445</v>
      </c>
      <c r="B13" s="672" t="s">
        <v>888</v>
      </c>
      <c r="C13" s="674">
        <v>500</v>
      </c>
      <c r="D13" s="723" t="s">
        <v>927</v>
      </c>
      <c r="E13" s="727">
        <v>500</v>
      </c>
      <c r="F13" s="725" t="s">
        <v>1064</v>
      </c>
      <c r="G13" s="728"/>
      <c r="H13" s="729"/>
      <c r="I13" s="796">
        <v>-400</v>
      </c>
      <c r="J13" s="792"/>
      <c r="K13" s="706">
        <v>600</v>
      </c>
    </row>
    <row r="14" spans="1:11" s="417" customFormat="1" ht="30">
      <c r="A14" s="730" t="s">
        <v>446</v>
      </c>
      <c r="B14" s="731" t="s">
        <v>928</v>
      </c>
      <c r="C14" s="732">
        <v>4660</v>
      </c>
      <c r="D14" s="723" t="s">
        <v>929</v>
      </c>
      <c r="E14" s="733"/>
      <c r="F14" s="725"/>
      <c r="G14" s="734"/>
      <c r="H14" s="729"/>
      <c r="I14" s="796"/>
      <c r="J14" s="792"/>
      <c r="K14" s="706">
        <v>4660</v>
      </c>
    </row>
    <row r="15" spans="1:11" s="417" customFormat="1" ht="15">
      <c r="A15" s="673" t="s">
        <v>447</v>
      </c>
      <c r="B15" s="682"/>
      <c r="C15" s="701"/>
      <c r="D15" s="723"/>
      <c r="E15" s="735">
        <v>500</v>
      </c>
      <c r="F15" s="736" t="s">
        <v>1065</v>
      </c>
      <c r="G15" s="737"/>
      <c r="H15" s="729"/>
      <c r="I15" s="796">
        <v>-500</v>
      </c>
      <c r="J15" s="792"/>
      <c r="K15" s="706">
        <v>0</v>
      </c>
    </row>
    <row r="16" spans="1:11" s="417" customFormat="1" ht="30">
      <c r="A16" s="673" t="s">
        <v>449</v>
      </c>
      <c r="B16" s="672" t="s">
        <v>926</v>
      </c>
      <c r="C16" s="701"/>
      <c r="D16" s="723"/>
      <c r="E16" s="735">
        <v>5300</v>
      </c>
      <c r="F16" s="736" t="s">
        <v>201</v>
      </c>
      <c r="G16" s="737"/>
      <c r="H16" s="729"/>
      <c r="I16" s="796"/>
      <c r="J16" s="792"/>
      <c r="K16" s="706">
        <v>5300</v>
      </c>
    </row>
    <row r="17" spans="1:11" s="414" customFormat="1" ht="15">
      <c r="A17" s="675" t="s">
        <v>451</v>
      </c>
      <c r="B17" s="676" t="s">
        <v>889</v>
      </c>
      <c r="C17" s="732">
        <v>500</v>
      </c>
      <c r="D17" s="723" t="s">
        <v>929</v>
      </c>
      <c r="E17" s="735"/>
      <c r="F17" s="725"/>
      <c r="G17" s="737"/>
      <c r="H17" s="729"/>
      <c r="I17" s="802"/>
      <c r="J17" s="792"/>
      <c r="K17" s="706">
        <v>500</v>
      </c>
    </row>
    <row r="18" spans="1:11" ht="15">
      <c r="A18" s="677" t="s">
        <v>451</v>
      </c>
      <c r="B18" s="672" t="s">
        <v>890</v>
      </c>
      <c r="C18" s="701">
        <v>300</v>
      </c>
      <c r="D18" s="723" t="s">
        <v>930</v>
      </c>
      <c r="E18" s="735"/>
      <c r="F18" s="725"/>
      <c r="G18" s="737"/>
      <c r="H18" s="729"/>
      <c r="I18" s="802"/>
      <c r="J18" s="792"/>
      <c r="K18" s="706">
        <v>300</v>
      </c>
    </row>
    <row r="19" spans="1:11" ht="15">
      <c r="A19" s="699" t="s">
        <v>363</v>
      </c>
      <c r="B19" s="700" t="s">
        <v>1261</v>
      </c>
      <c r="C19" s="701">
        <v>4500</v>
      </c>
      <c r="D19" s="723" t="s">
        <v>931</v>
      </c>
      <c r="E19" s="738">
        <v>11500</v>
      </c>
      <c r="F19" s="739" t="s">
        <v>1066</v>
      </c>
      <c r="G19" s="740"/>
      <c r="H19" s="695"/>
      <c r="I19" s="797"/>
      <c r="J19" s="793"/>
      <c r="K19" s="706">
        <v>16000</v>
      </c>
    </row>
    <row r="20" spans="1:11" ht="30">
      <c r="A20" s="730" t="s">
        <v>886</v>
      </c>
      <c r="B20" s="731" t="s">
        <v>887</v>
      </c>
      <c r="C20" s="732">
        <v>180</v>
      </c>
      <c r="D20" s="723" t="s">
        <v>929</v>
      </c>
      <c r="E20" s="741">
        <v>250</v>
      </c>
      <c r="F20" s="742" t="s">
        <v>1067</v>
      </c>
      <c r="G20" s="743"/>
      <c r="H20" s="744"/>
      <c r="I20" s="798"/>
      <c r="J20" s="794"/>
      <c r="K20" s="706">
        <v>430</v>
      </c>
    </row>
    <row r="21" spans="1:11" ht="15">
      <c r="A21" s="730" t="s">
        <v>886</v>
      </c>
      <c r="B21" s="731" t="s">
        <v>932</v>
      </c>
      <c r="C21" s="732">
        <v>410</v>
      </c>
      <c r="D21" s="723" t="s">
        <v>930</v>
      </c>
      <c r="E21" s="745"/>
      <c r="F21" s="742"/>
      <c r="G21" s="746"/>
      <c r="H21" s="744"/>
      <c r="I21" s="798"/>
      <c r="J21" s="794"/>
      <c r="K21" s="706">
        <v>410</v>
      </c>
    </row>
    <row r="22" spans="1:11" ht="15">
      <c r="A22" s="673" t="s">
        <v>8</v>
      </c>
      <c r="B22" s="682"/>
      <c r="C22" s="701"/>
      <c r="D22" s="723"/>
      <c r="E22" s="747">
        <v>2000</v>
      </c>
      <c r="F22" s="712" t="s">
        <v>1068</v>
      </c>
      <c r="G22" s="748"/>
      <c r="H22" s="744"/>
      <c r="I22" s="798">
        <v>-1259.21</v>
      </c>
      <c r="J22" s="794"/>
      <c r="K22" s="706">
        <v>740.79</v>
      </c>
    </row>
    <row r="23" spans="1:11" ht="15">
      <c r="A23" s="673" t="s">
        <v>11</v>
      </c>
      <c r="B23" s="682"/>
      <c r="C23" s="701"/>
      <c r="D23" s="723"/>
      <c r="E23" s="747">
        <v>9000</v>
      </c>
      <c r="F23" s="712" t="s">
        <v>1069</v>
      </c>
      <c r="G23" s="748">
        <v>-10762.2</v>
      </c>
      <c r="H23" s="744"/>
      <c r="I23" s="798">
        <v>-86.96</v>
      </c>
      <c r="J23" s="794"/>
      <c r="K23" s="706">
        <v>-1849.1600000000008</v>
      </c>
    </row>
    <row r="24" spans="1:11" ht="15">
      <c r="A24" s="673" t="s">
        <v>12</v>
      </c>
      <c r="B24" s="682"/>
      <c r="C24" s="701"/>
      <c r="D24" s="723"/>
      <c r="E24" s="747">
        <v>2000</v>
      </c>
      <c r="F24" s="712" t="s">
        <v>1070</v>
      </c>
      <c r="G24" s="748"/>
      <c r="H24" s="744"/>
      <c r="I24" s="798"/>
      <c r="J24" s="794"/>
      <c r="K24" s="706">
        <v>2000</v>
      </c>
    </row>
    <row r="25" spans="1:11" ht="15">
      <c r="A25" s="673" t="s">
        <v>20</v>
      </c>
      <c r="B25" s="682"/>
      <c r="C25" s="701"/>
      <c r="D25" s="723"/>
      <c r="E25" s="747">
        <v>500</v>
      </c>
      <c r="F25" s="712" t="s">
        <v>227</v>
      </c>
      <c r="G25" s="748"/>
      <c r="H25" s="744"/>
      <c r="I25" s="798"/>
      <c r="J25" s="794"/>
      <c r="K25" s="706">
        <v>500</v>
      </c>
    </row>
    <row r="26" spans="1:11" ht="26.25">
      <c r="A26" s="673" t="s">
        <v>22</v>
      </c>
      <c r="B26" s="682"/>
      <c r="C26" s="701"/>
      <c r="D26" s="723"/>
      <c r="E26" s="747">
        <v>2000</v>
      </c>
      <c r="F26" s="712" t="s">
        <v>1071</v>
      </c>
      <c r="G26" s="748"/>
      <c r="H26" s="744"/>
      <c r="I26" s="798"/>
      <c r="J26" s="794"/>
      <c r="K26" s="706">
        <v>2000</v>
      </c>
    </row>
    <row r="27" spans="1:11" ht="30">
      <c r="A27" s="671" t="s">
        <v>24</v>
      </c>
      <c r="B27" s="672" t="s">
        <v>933</v>
      </c>
      <c r="C27" s="701">
        <v>2200</v>
      </c>
      <c r="D27" s="723" t="s">
        <v>1262</v>
      </c>
      <c r="E27" s="747">
        <v>2000</v>
      </c>
      <c r="F27" s="712" t="s">
        <v>1072</v>
      </c>
      <c r="G27" s="749"/>
      <c r="H27" s="744"/>
      <c r="I27" s="798">
        <v>-500</v>
      </c>
      <c r="J27" s="794"/>
      <c r="K27" s="706">
        <v>3700</v>
      </c>
    </row>
    <row r="28" spans="1:11" ht="48">
      <c r="A28" s="671" t="s">
        <v>26</v>
      </c>
      <c r="B28" s="672"/>
      <c r="C28" s="674"/>
      <c r="D28" s="723" t="s">
        <v>1263</v>
      </c>
      <c r="E28" s="747">
        <v>25000</v>
      </c>
      <c r="F28" s="712" t="s">
        <v>1073</v>
      </c>
      <c r="G28" s="750">
        <v>3300</v>
      </c>
      <c r="H28" s="726" t="s">
        <v>1264</v>
      </c>
      <c r="I28" s="799">
        <v>-2000</v>
      </c>
      <c r="J28" s="791"/>
      <c r="K28" s="706">
        <v>26300</v>
      </c>
    </row>
    <row r="29" spans="1:11" ht="15">
      <c r="A29" s="677" t="s">
        <v>27</v>
      </c>
      <c r="B29" s="672" t="s">
        <v>934</v>
      </c>
      <c r="C29" s="674">
        <v>500</v>
      </c>
      <c r="D29" s="723" t="s">
        <v>927</v>
      </c>
      <c r="E29" s="741">
        <v>300</v>
      </c>
      <c r="F29" s="725" t="s">
        <v>1074</v>
      </c>
      <c r="G29" s="743"/>
      <c r="H29" s="744"/>
      <c r="I29" s="798"/>
      <c r="J29" s="794"/>
      <c r="K29" s="706">
        <v>800</v>
      </c>
    </row>
    <row r="30" spans="1:11" ht="38.25">
      <c r="A30" s="730" t="s">
        <v>29</v>
      </c>
      <c r="B30" s="751" t="s">
        <v>885</v>
      </c>
      <c r="C30" s="732">
        <v>3000</v>
      </c>
      <c r="D30" s="723" t="s">
        <v>929</v>
      </c>
      <c r="E30" s="741"/>
      <c r="F30" s="742"/>
      <c r="G30" s="743"/>
      <c r="H30" s="744"/>
      <c r="I30" s="798"/>
      <c r="J30" s="794"/>
      <c r="K30" s="706">
        <v>3000</v>
      </c>
    </row>
    <row r="31" spans="1:11" ht="38.25">
      <c r="A31" s="707" t="s">
        <v>35</v>
      </c>
      <c r="B31" s="752"/>
      <c r="C31" s="753"/>
      <c r="D31" s="754"/>
      <c r="E31" s="755">
        <v>350</v>
      </c>
      <c r="F31" s="756" t="s">
        <v>1075</v>
      </c>
      <c r="G31" s="757">
        <v>804</v>
      </c>
      <c r="H31" s="758" t="s">
        <v>1265</v>
      </c>
      <c r="I31" s="800">
        <v>-154</v>
      </c>
      <c r="J31" s="795"/>
      <c r="K31" s="706">
        <v>1000</v>
      </c>
    </row>
    <row r="32" spans="1:11" ht="15">
      <c r="A32" s="707" t="s">
        <v>47</v>
      </c>
      <c r="B32" s="759"/>
      <c r="C32" s="701"/>
      <c r="D32" s="723"/>
      <c r="E32" s="741">
        <v>2000</v>
      </c>
      <c r="F32" s="760" t="s">
        <v>1076</v>
      </c>
      <c r="G32" s="743">
        <v>-1000</v>
      </c>
      <c r="H32" s="744"/>
      <c r="I32" s="808">
        <v>1500</v>
      </c>
      <c r="J32" s="804" t="s">
        <v>1076</v>
      </c>
      <c r="K32" s="706">
        <v>2500</v>
      </c>
    </row>
    <row r="33" spans="1:11" ht="15">
      <c r="A33" s="707" t="s">
        <v>59</v>
      </c>
      <c r="B33" s="759"/>
      <c r="C33" s="701"/>
      <c r="D33" s="723"/>
      <c r="E33" s="741">
        <v>3500</v>
      </c>
      <c r="F33" s="742" t="s">
        <v>1077</v>
      </c>
      <c r="G33" s="743"/>
      <c r="H33" s="744"/>
      <c r="I33" s="798">
        <v>-1500</v>
      </c>
      <c r="J33" s="794"/>
      <c r="K33" s="706">
        <v>2000</v>
      </c>
    </row>
    <row r="34" spans="1:11" ht="15">
      <c r="A34" s="707" t="s">
        <v>43</v>
      </c>
      <c r="B34" s="700" t="s">
        <v>884</v>
      </c>
      <c r="C34" s="701">
        <v>75000</v>
      </c>
      <c r="D34" s="723" t="s">
        <v>931</v>
      </c>
      <c r="E34" s="741"/>
      <c r="F34" s="742"/>
      <c r="G34" s="743"/>
      <c r="H34" s="744"/>
      <c r="I34" s="798"/>
      <c r="J34" s="794"/>
      <c r="K34" s="706">
        <v>75000</v>
      </c>
    </row>
    <row r="35" spans="1:11" ht="51.75">
      <c r="A35" s="713" t="s">
        <v>468</v>
      </c>
      <c r="B35" s="714" t="s">
        <v>935</v>
      </c>
      <c r="C35" s="715">
        <v>24000</v>
      </c>
      <c r="D35" s="761" t="s">
        <v>918</v>
      </c>
      <c r="E35" s="741">
        <v>5000</v>
      </c>
      <c r="F35" s="742" t="s">
        <v>1078</v>
      </c>
      <c r="G35" s="743"/>
      <c r="H35" s="744"/>
      <c r="I35" s="808">
        <v>22000</v>
      </c>
      <c r="J35" s="805" t="s">
        <v>1308</v>
      </c>
      <c r="K35" s="706">
        <v>51000</v>
      </c>
    </row>
    <row r="36" spans="1:11" ht="30">
      <c r="A36" s="673" t="s">
        <v>473</v>
      </c>
      <c r="B36" s="678" t="s">
        <v>936</v>
      </c>
      <c r="C36" s="674">
        <v>14000</v>
      </c>
      <c r="D36" s="761" t="s">
        <v>918</v>
      </c>
      <c r="E36" s="762">
        <v>-700</v>
      </c>
      <c r="F36" s="742"/>
      <c r="G36" s="763"/>
      <c r="H36" s="744"/>
      <c r="I36" s="798"/>
      <c r="J36" s="794"/>
      <c r="K36" s="706">
        <v>13300</v>
      </c>
    </row>
    <row r="37" spans="1:11" ht="15">
      <c r="A37" s="683" t="s">
        <v>61</v>
      </c>
      <c r="B37" s="678"/>
      <c r="C37" s="684"/>
      <c r="D37" s="761"/>
      <c r="E37" s="741">
        <v>2400</v>
      </c>
      <c r="F37" s="760" t="s">
        <v>1079</v>
      </c>
      <c r="G37" s="743"/>
      <c r="H37" s="744"/>
      <c r="I37" s="798">
        <v>-1980</v>
      </c>
      <c r="J37" s="794"/>
      <c r="K37" s="706">
        <v>420</v>
      </c>
    </row>
    <row r="38" spans="1:11" ht="15">
      <c r="A38" s="764" t="s">
        <v>67</v>
      </c>
      <c r="B38" s="717"/>
      <c r="C38" s="765"/>
      <c r="D38" s="723"/>
      <c r="E38" s="741">
        <v>2400</v>
      </c>
      <c r="F38" s="760" t="s">
        <v>1080</v>
      </c>
      <c r="G38" s="743">
        <v>-2400</v>
      </c>
      <c r="H38" s="744"/>
      <c r="I38" s="798"/>
      <c r="J38" s="794"/>
      <c r="K38" s="706">
        <v>0</v>
      </c>
    </row>
    <row r="39" spans="1:11" ht="15">
      <c r="A39" s="766" t="s">
        <v>75</v>
      </c>
      <c r="B39" s="767"/>
      <c r="C39" s="765"/>
      <c r="D39" s="708"/>
      <c r="E39" s="741">
        <v>2000</v>
      </c>
      <c r="F39" s="760" t="s">
        <v>1081</v>
      </c>
      <c r="G39" s="743"/>
      <c r="H39" s="744"/>
      <c r="I39" s="798"/>
      <c r="J39" s="794"/>
      <c r="K39" s="706">
        <v>2000</v>
      </c>
    </row>
    <row r="40" spans="1:11" ht="15.75">
      <c r="A40" s="768"/>
      <c r="B40" s="679" t="s">
        <v>808</v>
      </c>
      <c r="C40" s="685">
        <v>464000</v>
      </c>
      <c r="D40" s="769"/>
      <c r="E40" s="770">
        <v>128200</v>
      </c>
      <c r="F40" s="744"/>
      <c r="G40" s="771">
        <v>28737.8</v>
      </c>
      <c r="H40" s="744"/>
      <c r="I40" s="798">
        <v>-30000</v>
      </c>
      <c r="J40" s="794"/>
      <c r="K40" s="706"/>
    </row>
    <row r="41" spans="1:11" ht="15">
      <c r="A41" s="772"/>
      <c r="B41" s="773" t="s">
        <v>1056</v>
      </c>
      <c r="C41" s="774">
        <v>56856.44</v>
      </c>
      <c r="D41" s="668"/>
      <c r="E41" s="686"/>
      <c r="F41" s="668"/>
      <c r="G41" s="775"/>
      <c r="H41" s="744"/>
      <c r="I41" s="798"/>
      <c r="J41" s="794"/>
      <c r="K41" s="774">
        <v>56856.44</v>
      </c>
    </row>
    <row r="42" spans="1:11" ht="15">
      <c r="A42" s="772"/>
      <c r="B42" s="776" t="s">
        <v>1057</v>
      </c>
      <c r="C42" s="774">
        <v>50085.35</v>
      </c>
      <c r="D42" s="668"/>
      <c r="E42" s="777"/>
      <c r="F42" s="668"/>
      <c r="G42" s="778"/>
      <c r="H42" s="744"/>
      <c r="I42" s="798"/>
      <c r="J42" s="794"/>
      <c r="K42" s="774">
        <v>50085.35</v>
      </c>
    </row>
    <row r="43" spans="1:11" ht="15.75">
      <c r="A43" s="772"/>
      <c r="B43" s="779" t="s">
        <v>1055</v>
      </c>
      <c r="C43" s="680">
        <v>570941.79</v>
      </c>
      <c r="D43" s="668"/>
      <c r="E43" s="780">
        <v>128200</v>
      </c>
      <c r="F43" s="668"/>
      <c r="G43" s="781">
        <v>28737.8</v>
      </c>
      <c r="H43" s="744"/>
      <c r="I43" s="798"/>
      <c r="J43" s="794"/>
      <c r="K43" s="706"/>
    </row>
    <row r="44" spans="1:11" ht="15.75">
      <c r="A44" s="668"/>
      <c r="B44" s="782" t="s">
        <v>337</v>
      </c>
      <c r="C44" s="783">
        <v>570941.79</v>
      </c>
      <c r="D44" s="784"/>
      <c r="E44" s="783">
        <v>699141.79</v>
      </c>
      <c r="F44" s="668"/>
      <c r="G44" s="785">
        <v>727879.59000000008</v>
      </c>
      <c r="H44" s="783"/>
      <c r="I44" s="803"/>
      <c r="J44" s="786"/>
      <c r="K44" s="783">
        <f>SUM(K4:K43)</f>
        <v>697879.59</v>
      </c>
    </row>
    <row r="46" spans="1:11" ht="13.5" thickBot="1">
      <c r="A46" s="668"/>
      <c r="B46" s="668"/>
      <c r="C46" s="668"/>
      <c r="D46" s="668"/>
      <c r="E46" s="668"/>
      <c r="F46" s="668"/>
      <c r="G46" s="668"/>
      <c r="H46" s="668"/>
      <c r="I46" s="668"/>
      <c r="J46" s="668"/>
      <c r="K46" s="669"/>
    </row>
    <row r="47" spans="1:11" ht="13.5" thickBot="1">
      <c r="A47" s="668"/>
      <c r="B47" s="668"/>
      <c r="C47" s="668"/>
      <c r="D47" s="668"/>
      <c r="E47" s="668"/>
      <c r="F47" s="668"/>
      <c r="G47" s="668"/>
      <c r="H47" s="806" t="s">
        <v>1309</v>
      </c>
      <c r="I47" s="807">
        <v>30000</v>
      </c>
      <c r="J47" s="668"/>
      <c r="K47" s="668"/>
    </row>
    <row r="48" spans="1:11">
      <c r="A48" s="668"/>
      <c r="B48" s="668"/>
      <c r="C48" s="668"/>
      <c r="D48" s="668"/>
      <c r="E48" s="669"/>
      <c r="F48" s="668"/>
      <c r="G48" s="668"/>
      <c r="H48" s="668"/>
      <c r="I48" s="668"/>
      <c r="J48" s="668"/>
      <c r="K48" s="669"/>
    </row>
    <row r="49" spans="7:9">
      <c r="G49" s="669"/>
      <c r="H49" s="668"/>
      <c r="I49" s="669"/>
    </row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Ruler="0" showWhiteSpace="0" topLeftCell="A19" zoomScaleNormal="100" workbookViewId="0">
      <selection activeCell="G49" sqref="G49"/>
    </sheetView>
  </sheetViews>
  <sheetFormatPr defaultColWidth="28.42578125" defaultRowHeight="12.75"/>
  <cols>
    <col min="1" max="1" width="7.42578125" style="420" bestFit="1" customWidth="1"/>
    <col min="2" max="2" width="41.5703125" style="406" customWidth="1"/>
    <col min="3" max="3" width="14" style="407" customWidth="1"/>
    <col min="4" max="16384" width="28.42578125" style="406"/>
  </cols>
  <sheetData>
    <row r="1" spans="1:7">
      <c r="A1" s="667" t="s">
        <v>880</v>
      </c>
      <c r="B1" s="659" t="s">
        <v>891</v>
      </c>
      <c r="C1" s="658"/>
      <c r="D1" s="501"/>
      <c r="E1" s="658"/>
      <c r="F1" s="501"/>
      <c r="G1" s="658"/>
    </row>
    <row r="2" spans="1:7" s="419" customFormat="1" ht="15.6" customHeight="1">
      <c r="A2" s="1240" t="s">
        <v>1059</v>
      </c>
      <c r="B2" s="1240"/>
      <c r="C2" s="662"/>
      <c r="E2" s="662"/>
      <c r="G2" s="662"/>
    </row>
    <row r="3" spans="1:7" s="419" customFormat="1" ht="15">
      <c r="A3" s="661" t="s">
        <v>805</v>
      </c>
      <c r="B3" s="660" t="s">
        <v>882</v>
      </c>
      <c r="C3" s="664" t="s">
        <v>807</v>
      </c>
      <c r="D3" s="694" t="s">
        <v>1060</v>
      </c>
      <c r="E3" s="664" t="s">
        <v>1061</v>
      </c>
      <c r="F3" s="694" t="s">
        <v>1060</v>
      </c>
      <c r="G3" s="664" t="s">
        <v>1307</v>
      </c>
    </row>
    <row r="4" spans="1:7" s="419" customFormat="1" ht="18" customHeight="1">
      <c r="A4" s="666" t="s">
        <v>0</v>
      </c>
      <c r="B4" s="657" t="s">
        <v>937</v>
      </c>
      <c r="C4" s="656">
        <v>162420</v>
      </c>
      <c r="D4" s="503"/>
      <c r="E4" s="656"/>
      <c r="F4" s="503" t="s">
        <v>1310</v>
      </c>
      <c r="G4" s="656">
        <v>-8514.84</v>
      </c>
    </row>
    <row r="5" spans="1:7" ht="28.5" customHeight="1">
      <c r="A5" s="666" t="s">
        <v>427</v>
      </c>
      <c r="B5" s="657" t="s">
        <v>1082</v>
      </c>
      <c r="C5" s="656"/>
      <c r="D5" s="663" t="s">
        <v>1083</v>
      </c>
      <c r="E5" s="656">
        <v>2000</v>
      </c>
      <c r="F5" s="663"/>
      <c r="G5" s="656"/>
    </row>
    <row r="6" spans="1:7" ht="22.5" customHeight="1">
      <c r="A6" s="666" t="s">
        <v>428</v>
      </c>
      <c r="B6" s="657" t="s">
        <v>179</v>
      </c>
      <c r="C6" s="656">
        <v>15000</v>
      </c>
      <c r="D6" s="663"/>
      <c r="E6" s="656"/>
      <c r="F6" s="663" t="s">
        <v>1311</v>
      </c>
      <c r="G6" s="656">
        <v>-1237.76</v>
      </c>
    </row>
    <row r="7" spans="1:7">
      <c r="A7" s="666" t="s">
        <v>433</v>
      </c>
      <c r="B7" s="657" t="s">
        <v>1045</v>
      </c>
      <c r="C7" s="656">
        <v>10000</v>
      </c>
      <c r="D7" s="663" t="s">
        <v>938</v>
      </c>
      <c r="E7" s="656">
        <v>-5000</v>
      </c>
      <c r="F7" s="663"/>
      <c r="G7" s="656"/>
    </row>
    <row r="8" spans="1:7" ht="38.25">
      <c r="A8" s="665" t="s">
        <v>438</v>
      </c>
      <c r="B8" s="657" t="s">
        <v>189</v>
      </c>
      <c r="C8" s="656"/>
      <c r="D8" s="663" t="s">
        <v>1084</v>
      </c>
      <c r="E8" s="656">
        <v>1000</v>
      </c>
      <c r="F8" s="663"/>
      <c r="G8" s="656"/>
    </row>
    <row r="9" spans="1:7" ht="18" customHeight="1">
      <c r="A9" s="666" t="s">
        <v>443</v>
      </c>
      <c r="B9" s="657" t="s">
        <v>1005</v>
      </c>
      <c r="C9" s="656">
        <v>5000</v>
      </c>
      <c r="D9" s="663" t="s">
        <v>1085</v>
      </c>
      <c r="E9" s="656"/>
      <c r="F9" s="663" t="s">
        <v>1312</v>
      </c>
      <c r="G9" s="656">
        <v>5500</v>
      </c>
    </row>
    <row r="10" spans="1:7" ht="18" customHeight="1">
      <c r="A10" s="666" t="s">
        <v>444</v>
      </c>
      <c r="B10" s="657" t="s">
        <v>1086</v>
      </c>
      <c r="C10" s="656">
        <v>2500</v>
      </c>
      <c r="D10" s="663" t="s">
        <v>1087</v>
      </c>
      <c r="E10" s="656">
        <v>1500</v>
      </c>
      <c r="F10" s="663" t="s">
        <v>1313</v>
      </c>
      <c r="G10" s="656">
        <v>-2600</v>
      </c>
    </row>
    <row r="11" spans="1:7" ht="18" customHeight="1">
      <c r="A11" s="666" t="s">
        <v>449</v>
      </c>
      <c r="B11" s="657" t="s">
        <v>201</v>
      </c>
      <c r="C11" s="656">
        <v>4000</v>
      </c>
      <c r="D11" s="663" t="s">
        <v>1088</v>
      </c>
      <c r="E11" s="656">
        <v>1000</v>
      </c>
      <c r="F11" s="663" t="s">
        <v>1313</v>
      </c>
      <c r="G11" s="656">
        <v>-2900</v>
      </c>
    </row>
    <row r="12" spans="1:7" s="419" customFormat="1" ht="18" customHeight="1">
      <c r="A12" s="666" t="s">
        <v>363</v>
      </c>
      <c r="B12" s="657" t="s">
        <v>209</v>
      </c>
      <c r="C12" s="656"/>
      <c r="D12" s="663" t="s">
        <v>1089</v>
      </c>
      <c r="E12" s="656">
        <v>2500</v>
      </c>
      <c r="F12" s="663" t="s">
        <v>1311</v>
      </c>
      <c r="G12" s="656">
        <v>-500</v>
      </c>
    </row>
    <row r="13" spans="1:7" ht="18" customHeight="1">
      <c r="A13" s="666" t="s">
        <v>8</v>
      </c>
      <c r="B13" s="657" t="s">
        <v>1090</v>
      </c>
      <c r="C13" s="656">
        <v>2000</v>
      </c>
      <c r="D13" s="663" t="s">
        <v>1090</v>
      </c>
      <c r="E13" s="656"/>
      <c r="F13" s="663" t="s">
        <v>1090</v>
      </c>
      <c r="G13" s="656">
        <v>409.21</v>
      </c>
    </row>
    <row r="14" spans="1:7" ht="18" customHeight="1">
      <c r="A14" s="655" t="s">
        <v>10</v>
      </c>
      <c r="B14" s="657" t="s">
        <v>221</v>
      </c>
      <c r="C14" s="656"/>
      <c r="D14" s="663" t="s">
        <v>1091</v>
      </c>
      <c r="E14" s="656">
        <v>1500</v>
      </c>
      <c r="F14" s="663" t="s">
        <v>1311</v>
      </c>
      <c r="G14" s="656">
        <v>-270</v>
      </c>
    </row>
    <row r="15" spans="1:7" ht="25.5" customHeight="1">
      <c r="A15" s="666" t="s">
        <v>11</v>
      </c>
      <c r="B15" s="657" t="s">
        <v>222</v>
      </c>
      <c r="C15" s="656"/>
      <c r="D15" s="663" t="s">
        <v>1092</v>
      </c>
      <c r="E15" s="656">
        <v>10000</v>
      </c>
      <c r="F15" s="663" t="s">
        <v>1311</v>
      </c>
      <c r="G15" s="656">
        <v>-1825.46</v>
      </c>
    </row>
    <row r="16" spans="1:7" ht="24.75" customHeight="1">
      <c r="A16" s="665" t="s">
        <v>20</v>
      </c>
      <c r="B16" s="657" t="s">
        <v>227</v>
      </c>
      <c r="C16" s="656"/>
      <c r="D16" s="663" t="s">
        <v>227</v>
      </c>
      <c r="E16" s="656">
        <v>600</v>
      </c>
      <c r="F16" s="663"/>
      <c r="G16" s="656"/>
    </row>
    <row r="17" spans="1:7" ht="25.5">
      <c r="A17" s="665" t="s">
        <v>22</v>
      </c>
      <c r="B17" s="657" t="s">
        <v>228</v>
      </c>
      <c r="C17" s="656"/>
      <c r="D17" s="663" t="s">
        <v>228</v>
      </c>
      <c r="E17" s="656">
        <v>1500</v>
      </c>
      <c r="F17" s="663" t="s">
        <v>1311</v>
      </c>
      <c r="G17" s="656">
        <v>-818.61</v>
      </c>
    </row>
    <row r="18" spans="1:7" ht="38.25">
      <c r="A18" s="666" t="s">
        <v>24</v>
      </c>
      <c r="B18" s="657" t="s">
        <v>1093</v>
      </c>
      <c r="C18" s="656">
        <v>3000</v>
      </c>
      <c r="D18" s="663" t="s">
        <v>1094</v>
      </c>
      <c r="E18" s="656">
        <v>3500</v>
      </c>
      <c r="F18" s="663"/>
      <c r="G18" s="656"/>
    </row>
    <row r="19" spans="1:7" ht="76.5">
      <c r="A19" s="666" t="s">
        <v>26</v>
      </c>
      <c r="B19" s="657" t="s">
        <v>230</v>
      </c>
      <c r="C19" s="656">
        <f>5000+1200</f>
        <v>6200</v>
      </c>
      <c r="D19" s="654" t="s">
        <v>1095</v>
      </c>
      <c r="E19" s="656">
        <v>4800</v>
      </c>
      <c r="F19" s="654" t="s">
        <v>1311</v>
      </c>
      <c r="G19" s="656">
        <v>-18</v>
      </c>
    </row>
    <row r="20" spans="1:7" ht="76.5">
      <c r="A20" s="666" t="s">
        <v>35</v>
      </c>
      <c r="B20" s="657" t="s">
        <v>1096</v>
      </c>
      <c r="C20" s="656">
        <f>2000+3500</f>
        <v>5500</v>
      </c>
      <c r="D20" s="654" t="s">
        <v>1097</v>
      </c>
      <c r="E20" s="656">
        <v>500</v>
      </c>
      <c r="F20" s="663" t="s">
        <v>1311</v>
      </c>
      <c r="G20" s="656">
        <v>-5000</v>
      </c>
    </row>
    <row r="21" spans="1:7" ht="15">
      <c r="A21" s="666" t="s">
        <v>43</v>
      </c>
      <c r="B21" s="657" t="s">
        <v>1098</v>
      </c>
      <c r="C21" s="656">
        <v>3000</v>
      </c>
      <c r="D21" s="638"/>
      <c r="E21" s="656"/>
      <c r="F21" s="638"/>
      <c r="G21" s="656"/>
    </row>
    <row r="22" spans="1:7" ht="15">
      <c r="A22" s="665" t="s">
        <v>45</v>
      </c>
      <c r="B22" s="657" t="s">
        <v>1099</v>
      </c>
      <c r="C22" s="656"/>
      <c r="D22" s="638"/>
      <c r="E22" s="656">
        <v>500</v>
      </c>
      <c r="F22" s="653" t="s">
        <v>1311</v>
      </c>
      <c r="G22" s="656">
        <v>-32</v>
      </c>
    </row>
    <row r="23" spans="1:7" ht="15">
      <c r="A23" s="665" t="s">
        <v>47</v>
      </c>
      <c r="B23" s="657" t="s">
        <v>241</v>
      </c>
      <c r="C23" s="656"/>
      <c r="D23" s="638"/>
      <c r="E23" s="656">
        <v>2500</v>
      </c>
      <c r="F23" s="638"/>
      <c r="G23" s="656"/>
    </row>
    <row r="24" spans="1:7" ht="45">
      <c r="A24" s="666" t="s">
        <v>59</v>
      </c>
      <c r="B24" s="657" t="s">
        <v>247</v>
      </c>
      <c r="C24" s="656">
        <f>2000+500</f>
        <v>2500</v>
      </c>
      <c r="D24" s="653" t="s">
        <v>939</v>
      </c>
      <c r="E24" s="656">
        <v>2000</v>
      </c>
      <c r="F24" s="663" t="s">
        <v>1311</v>
      </c>
      <c r="G24" s="656">
        <v>-2000</v>
      </c>
    </row>
    <row r="25" spans="1:7" ht="13.15" customHeight="1">
      <c r="A25" s="666" t="s">
        <v>468</v>
      </c>
      <c r="B25" s="657" t="s">
        <v>1100</v>
      </c>
      <c r="C25" s="656">
        <v>83000</v>
      </c>
      <c r="D25" s="653" t="s">
        <v>1101</v>
      </c>
      <c r="E25" s="656">
        <v>13225</v>
      </c>
      <c r="F25" s="653" t="s">
        <v>1314</v>
      </c>
      <c r="G25" s="656">
        <v>3500</v>
      </c>
    </row>
    <row r="26" spans="1:7" ht="13.15" customHeight="1">
      <c r="A26" s="665" t="s">
        <v>61</v>
      </c>
      <c r="B26" s="657" t="s">
        <v>265</v>
      </c>
      <c r="C26" s="652"/>
      <c r="D26" s="651" t="s">
        <v>1102</v>
      </c>
      <c r="E26" s="652">
        <v>4000</v>
      </c>
      <c r="F26" s="651" t="s">
        <v>1315</v>
      </c>
      <c r="G26" s="652">
        <v>13900</v>
      </c>
    </row>
    <row r="27" spans="1:7" ht="15.75">
      <c r="A27" s="650"/>
      <c r="B27" s="649" t="s">
        <v>808</v>
      </c>
      <c r="C27" s="648">
        <f>SUM(C4:C26)</f>
        <v>304120</v>
      </c>
      <c r="D27" s="647"/>
      <c r="E27" s="646">
        <f>SUM(E5:E26)</f>
        <v>47625</v>
      </c>
      <c r="F27" s="647"/>
      <c r="G27" s="646">
        <f>SUM(G4:G26)</f>
        <v>-2407.4600000000028</v>
      </c>
    </row>
    <row r="28" spans="1:7" ht="15.75">
      <c r="A28" s="504"/>
      <c r="B28" s="645" t="s">
        <v>1056</v>
      </c>
      <c r="C28" s="662">
        <v>4895.1499999999996</v>
      </c>
      <c r="D28" s="659"/>
      <c r="E28" s="644"/>
      <c r="F28" s="659"/>
      <c r="G28" s="644"/>
    </row>
    <row r="29" spans="1:7" ht="15.75">
      <c r="A29" s="504"/>
      <c r="B29" s="643" t="s">
        <v>1103</v>
      </c>
      <c r="C29" s="646">
        <v>0</v>
      </c>
      <c r="D29" s="659"/>
      <c r="E29" s="642"/>
      <c r="F29" s="659"/>
      <c r="G29" s="642"/>
    </row>
    <row r="30" spans="1:7" ht="15.75">
      <c r="A30" s="504"/>
      <c r="B30" s="641" t="s">
        <v>1055</v>
      </c>
      <c r="C30" s="648">
        <f>SUM(C27:C29)</f>
        <v>309015.15000000002</v>
      </c>
      <c r="D30" s="659"/>
      <c r="E30" s="640">
        <f>SUM(E4:E26)</f>
        <v>47625</v>
      </c>
      <c r="F30" s="659"/>
      <c r="G30" s="640">
        <f>SUM(G4:G26)</f>
        <v>-2407.4600000000028</v>
      </c>
    </row>
    <row r="31" spans="1:7" ht="15.75">
      <c r="A31" s="504"/>
      <c r="B31" s="782" t="s">
        <v>337</v>
      </c>
      <c r="C31" s="783">
        <v>309015.15000000002</v>
      </c>
      <c r="D31" s="784"/>
      <c r="E31" s="783">
        <f>C31+E30</f>
        <v>356640.15</v>
      </c>
      <c r="F31" s="784"/>
      <c r="G31" s="783">
        <f>E31+G30</f>
        <v>354232.69</v>
      </c>
    </row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Ruler="0" showWhiteSpace="0" topLeftCell="C19" zoomScaleNormal="100" workbookViewId="0">
      <selection activeCell="J3" sqref="J3:L34"/>
    </sheetView>
  </sheetViews>
  <sheetFormatPr defaultRowHeight="12.75"/>
  <cols>
    <col min="1" max="1" width="9.7109375" style="418" customWidth="1"/>
    <col min="2" max="2" width="49.7109375" customWidth="1"/>
    <col min="3" max="3" width="12.7109375" style="396" bestFit="1" customWidth="1"/>
    <col min="4" max="4" width="20.140625" bestFit="1" customWidth="1"/>
    <col min="5" max="5" width="23.85546875" style="396" customWidth="1"/>
    <col min="6" max="6" width="17.42578125" customWidth="1"/>
    <col min="9" max="9" width="80.7109375" customWidth="1"/>
    <col min="10" max="10" width="19.5703125" customWidth="1"/>
    <col min="11" max="11" width="12" customWidth="1"/>
    <col min="12" max="12" width="17.7109375" customWidth="1"/>
  </cols>
  <sheetData>
    <row r="1" spans="1:12" ht="15.6" customHeight="1">
      <c r="A1" s="505" t="s">
        <v>880</v>
      </c>
      <c r="B1" s="506" t="s">
        <v>892</v>
      </c>
      <c r="C1" s="507"/>
      <c r="D1" s="508"/>
    </row>
    <row r="2" spans="1:12" s="414" customFormat="1" ht="15.6" customHeight="1" thickBot="1">
      <c r="A2" s="509" t="s">
        <v>1059</v>
      </c>
      <c r="B2" s="510"/>
      <c r="C2" s="511"/>
      <c r="D2" s="512"/>
      <c r="E2" s="566"/>
    </row>
    <row r="3" spans="1:12" s="414" customFormat="1" ht="45.75" thickBot="1">
      <c r="A3" s="513" t="s">
        <v>805</v>
      </c>
      <c r="B3" s="514" t="s">
        <v>882</v>
      </c>
      <c r="C3" s="515" t="s">
        <v>1104</v>
      </c>
      <c r="D3" s="516" t="s">
        <v>1061</v>
      </c>
      <c r="E3" s="574" t="s">
        <v>1210</v>
      </c>
      <c r="F3" s="576" t="s">
        <v>122</v>
      </c>
      <c r="G3" s="576" t="s">
        <v>1266</v>
      </c>
      <c r="H3" s="576" t="s">
        <v>805</v>
      </c>
      <c r="I3" s="576" t="s">
        <v>882</v>
      </c>
      <c r="J3" s="829" t="s">
        <v>1316</v>
      </c>
      <c r="K3" s="823" t="s">
        <v>1317</v>
      </c>
      <c r="L3" s="830" t="s">
        <v>882</v>
      </c>
    </row>
    <row r="4" spans="1:12" s="414" customFormat="1" ht="18" customHeight="1">
      <c r="A4" s="517" t="s">
        <v>424</v>
      </c>
      <c r="B4" s="518" t="s">
        <v>940</v>
      </c>
      <c r="C4" s="519">
        <v>12000</v>
      </c>
      <c r="D4" s="520"/>
      <c r="E4" s="567"/>
      <c r="F4" s="575"/>
      <c r="G4" s="520">
        <v>500</v>
      </c>
      <c r="H4" s="517" t="s">
        <v>1267</v>
      </c>
      <c r="I4" s="618" t="s">
        <v>1268</v>
      </c>
      <c r="J4" s="826">
        <v>7691.6</v>
      </c>
      <c r="K4" s="820" t="s">
        <v>961</v>
      </c>
      <c r="L4" s="824" t="s">
        <v>1318</v>
      </c>
    </row>
    <row r="5" spans="1:12" s="414" customFormat="1" ht="28.5" customHeight="1">
      <c r="A5" s="521" t="s">
        <v>424</v>
      </c>
      <c r="B5" s="502" t="s">
        <v>941</v>
      </c>
      <c r="C5" s="522">
        <v>21600</v>
      </c>
      <c r="D5" s="523"/>
      <c r="E5" s="567"/>
      <c r="F5" s="575"/>
      <c r="G5" s="619">
        <v>690</v>
      </c>
      <c r="H5" s="620">
        <v>1899</v>
      </c>
      <c r="I5" s="621" t="s">
        <v>1269</v>
      </c>
      <c r="J5" s="818">
        <v>1000</v>
      </c>
      <c r="K5" s="819" t="s">
        <v>1320</v>
      </c>
      <c r="L5" s="816" t="s">
        <v>1319</v>
      </c>
    </row>
    <row r="6" spans="1:12" s="414" customFormat="1" ht="22.5" customHeight="1">
      <c r="A6" s="521" t="s">
        <v>424</v>
      </c>
      <c r="B6" s="502" t="s">
        <v>942</v>
      </c>
      <c r="C6" s="522">
        <v>14400</v>
      </c>
      <c r="D6" s="523"/>
      <c r="E6" s="567"/>
      <c r="F6" s="575"/>
      <c r="G6" s="619">
        <v>250</v>
      </c>
      <c r="H6" s="620" t="s">
        <v>1185</v>
      </c>
      <c r="I6" s="621" t="s">
        <v>1270</v>
      </c>
      <c r="J6" s="818">
        <v>-2895</v>
      </c>
      <c r="K6" s="819" t="s">
        <v>1136</v>
      </c>
      <c r="L6" s="816"/>
    </row>
    <row r="7" spans="1:12" s="414" customFormat="1" ht="18" customHeight="1">
      <c r="A7" s="521" t="s">
        <v>425</v>
      </c>
      <c r="B7" s="502" t="s">
        <v>943</v>
      </c>
      <c r="C7" s="522">
        <v>75000</v>
      </c>
      <c r="D7" s="523"/>
      <c r="E7" s="567"/>
      <c r="F7" s="575"/>
      <c r="G7" s="619">
        <v>600</v>
      </c>
      <c r="H7" s="620" t="s">
        <v>1271</v>
      </c>
      <c r="I7" s="621" t="s">
        <v>1272</v>
      </c>
      <c r="J7" s="818">
        <v>-4796.6000000000004</v>
      </c>
      <c r="K7" s="819" t="s">
        <v>1321</v>
      </c>
      <c r="L7" s="816"/>
    </row>
    <row r="8" spans="1:12" s="414" customFormat="1" ht="31.5" customHeight="1">
      <c r="A8" s="521" t="s">
        <v>426</v>
      </c>
      <c r="B8" s="572" t="s">
        <v>1246</v>
      </c>
      <c r="C8" s="570"/>
      <c r="D8" s="571"/>
      <c r="E8" s="581">
        <v>2500</v>
      </c>
      <c r="F8" s="577" t="s">
        <v>1247</v>
      </c>
      <c r="G8" s="619">
        <v>284.72000000000003</v>
      </c>
      <c r="H8" s="622">
        <v>899</v>
      </c>
      <c r="I8" s="621" t="s">
        <v>1273</v>
      </c>
      <c r="J8" s="818">
        <v>-270.05</v>
      </c>
      <c r="K8" s="816">
        <v>1899</v>
      </c>
      <c r="L8" s="816"/>
    </row>
    <row r="9" spans="1:12" ht="30">
      <c r="A9" s="524" t="s">
        <v>428</v>
      </c>
      <c r="B9" s="522" t="s">
        <v>944</v>
      </c>
      <c r="C9" s="522">
        <v>5000</v>
      </c>
      <c r="D9" s="523"/>
      <c r="E9" s="582"/>
      <c r="F9" s="568"/>
      <c r="G9" s="623">
        <v>200</v>
      </c>
      <c r="H9" s="622">
        <v>7112</v>
      </c>
      <c r="I9" s="621" t="s">
        <v>1274</v>
      </c>
      <c r="J9" s="818">
        <v>-200</v>
      </c>
      <c r="K9" s="816">
        <v>7112</v>
      </c>
      <c r="L9" s="816"/>
    </row>
    <row r="10" spans="1:12" ht="15">
      <c r="A10" s="524" t="s">
        <v>443</v>
      </c>
      <c r="B10" s="522" t="s">
        <v>945</v>
      </c>
      <c r="C10" s="522">
        <v>1500</v>
      </c>
      <c r="D10" s="525"/>
      <c r="E10" s="582"/>
      <c r="F10" s="568"/>
      <c r="G10" s="623">
        <v>2500</v>
      </c>
      <c r="H10" s="622">
        <v>863</v>
      </c>
      <c r="I10" s="621" t="s">
        <v>1275</v>
      </c>
      <c r="J10" s="818">
        <v>-173.72</v>
      </c>
      <c r="K10" s="816">
        <v>899</v>
      </c>
      <c r="L10" s="816"/>
    </row>
    <row r="11" spans="1:12" ht="30">
      <c r="A11" s="524" t="s">
        <v>443</v>
      </c>
      <c r="B11" s="522" t="s">
        <v>876</v>
      </c>
      <c r="C11" s="522">
        <v>1000</v>
      </c>
      <c r="D11" s="525"/>
      <c r="E11" s="582"/>
      <c r="F11" s="568"/>
      <c r="G11" s="623">
        <v>3845</v>
      </c>
      <c r="H11" s="622">
        <v>1429</v>
      </c>
      <c r="I11" s="621" t="s">
        <v>1276</v>
      </c>
      <c r="J11" s="818">
        <v>-196.02</v>
      </c>
      <c r="K11" s="816">
        <v>1281</v>
      </c>
      <c r="L11" s="816"/>
    </row>
    <row r="12" spans="1:12" ht="30">
      <c r="A12" s="524" t="s">
        <v>363</v>
      </c>
      <c r="B12" s="522" t="s">
        <v>946</v>
      </c>
      <c r="C12" s="522">
        <v>1000</v>
      </c>
      <c r="D12" s="525"/>
      <c r="E12" s="582"/>
      <c r="F12" s="568"/>
      <c r="G12" s="623">
        <v>4500</v>
      </c>
      <c r="H12" s="620" t="s">
        <v>817</v>
      </c>
      <c r="I12" s="621" t="s">
        <v>1277</v>
      </c>
      <c r="J12" s="818">
        <v>-150.21</v>
      </c>
      <c r="K12" s="819" t="s">
        <v>1134</v>
      </c>
      <c r="L12" s="816"/>
    </row>
    <row r="13" spans="1:12" s="414" customFormat="1" ht="15">
      <c r="A13" s="521" t="s">
        <v>43</v>
      </c>
      <c r="B13" s="502" t="s">
        <v>947</v>
      </c>
      <c r="C13" s="522">
        <v>6000</v>
      </c>
      <c r="D13" s="525"/>
      <c r="E13" s="581"/>
      <c r="F13" s="575"/>
      <c r="G13" s="624">
        <v>-7385</v>
      </c>
      <c r="H13" s="620" t="s">
        <v>961</v>
      </c>
      <c r="I13" s="621"/>
      <c r="J13" s="818">
        <v>-10</v>
      </c>
      <c r="K13" s="819" t="s">
        <v>1322</v>
      </c>
      <c r="L13" s="816"/>
    </row>
    <row r="14" spans="1:12" ht="60">
      <c r="A14" s="521" t="s">
        <v>443</v>
      </c>
      <c r="B14" s="524" t="s">
        <v>1105</v>
      </c>
      <c r="C14" s="526"/>
      <c r="D14" s="526">
        <v>8750</v>
      </c>
      <c r="E14" s="581"/>
      <c r="F14" s="568"/>
      <c r="G14" s="624">
        <v>-5650</v>
      </c>
      <c r="H14" s="620" t="s">
        <v>1123</v>
      </c>
      <c r="I14" s="621"/>
      <c r="J14" s="818"/>
      <c r="K14" s="819"/>
      <c r="L14" s="816"/>
    </row>
    <row r="15" spans="1:12" ht="13.15" customHeight="1">
      <c r="A15" s="521" t="s">
        <v>447</v>
      </c>
      <c r="B15" s="524" t="s">
        <v>1106</v>
      </c>
      <c r="C15" s="526"/>
      <c r="D15" s="526">
        <v>2650</v>
      </c>
      <c r="E15" s="581">
        <v>-2500</v>
      </c>
      <c r="F15" s="577" t="s">
        <v>1245</v>
      </c>
      <c r="G15" s="624">
        <v>-150</v>
      </c>
      <c r="H15" s="620" t="s">
        <v>836</v>
      </c>
      <c r="I15" s="621"/>
      <c r="J15" s="818"/>
      <c r="K15" s="819"/>
      <c r="L15" s="816"/>
    </row>
    <row r="16" spans="1:12" ht="30">
      <c r="A16" s="521" t="s">
        <v>449</v>
      </c>
      <c r="B16" s="524" t="s">
        <v>1107</v>
      </c>
      <c r="C16" s="526"/>
      <c r="D16" s="526">
        <v>1180</v>
      </c>
      <c r="E16" s="578"/>
      <c r="F16" s="568"/>
      <c r="G16" s="624">
        <v>-184.72</v>
      </c>
      <c r="H16" s="620" t="s">
        <v>1121</v>
      </c>
      <c r="I16" s="621"/>
      <c r="J16" s="818"/>
      <c r="K16" s="819"/>
      <c r="L16" s="816"/>
    </row>
    <row r="17" spans="1:12" ht="15">
      <c r="A17" s="521" t="s">
        <v>8</v>
      </c>
      <c r="B17" s="524" t="s">
        <v>1108</v>
      </c>
      <c r="C17" s="526"/>
      <c r="D17" s="526">
        <v>1000</v>
      </c>
      <c r="E17" s="578"/>
      <c r="F17" s="568"/>
      <c r="G17" s="624"/>
      <c r="H17" s="620"/>
      <c r="I17" s="621"/>
      <c r="J17" s="818"/>
      <c r="K17" s="819"/>
      <c r="L17" s="816"/>
    </row>
    <row r="18" spans="1:12" ht="45">
      <c r="A18" s="521" t="s">
        <v>363</v>
      </c>
      <c r="B18" s="524" t="s">
        <v>1109</v>
      </c>
      <c r="C18" s="526"/>
      <c r="D18" s="526">
        <v>1800</v>
      </c>
      <c r="E18" s="578"/>
      <c r="F18" s="568"/>
      <c r="G18" s="624"/>
      <c r="H18" s="620"/>
      <c r="I18" s="621"/>
      <c r="J18" s="818"/>
      <c r="K18" s="819"/>
      <c r="L18" s="816"/>
    </row>
    <row r="19" spans="1:12" ht="15">
      <c r="A19" s="521" t="s">
        <v>11</v>
      </c>
      <c r="B19" s="524" t="s">
        <v>1110</v>
      </c>
      <c r="C19" s="526"/>
      <c r="D19" s="526">
        <v>1500</v>
      </c>
      <c r="E19" s="578"/>
      <c r="F19" s="568"/>
      <c r="G19" s="624"/>
      <c r="H19" s="620"/>
      <c r="I19" s="621"/>
      <c r="J19" s="818"/>
      <c r="K19" s="819"/>
      <c r="L19" s="816"/>
    </row>
    <row r="20" spans="1:12" ht="15">
      <c r="A20" s="521" t="s">
        <v>473</v>
      </c>
      <c r="B20" s="524" t="s">
        <v>1111</v>
      </c>
      <c r="C20" s="526"/>
      <c r="D20" s="526">
        <v>4000</v>
      </c>
      <c r="E20" s="578"/>
      <c r="F20" s="568"/>
      <c r="G20" s="624"/>
      <c r="H20" s="620"/>
      <c r="I20" s="621"/>
      <c r="J20" s="818"/>
      <c r="K20" s="819"/>
      <c r="L20" s="816"/>
    </row>
    <row r="21" spans="1:12" ht="15">
      <c r="A21" s="521" t="s">
        <v>438</v>
      </c>
      <c r="B21" s="524" t="s">
        <v>1112</v>
      </c>
      <c r="C21" s="526"/>
      <c r="D21" s="526">
        <v>400</v>
      </c>
      <c r="E21" s="578"/>
      <c r="F21" s="568"/>
      <c r="G21" s="624"/>
      <c r="H21" s="620"/>
      <c r="I21" s="621"/>
      <c r="J21" s="818"/>
      <c r="K21" s="819"/>
      <c r="L21" s="816"/>
    </row>
    <row r="22" spans="1:12" ht="15">
      <c r="A22" s="521" t="s">
        <v>47</v>
      </c>
      <c r="B22" s="524" t="s">
        <v>1113</v>
      </c>
      <c r="C22" s="526"/>
      <c r="D22" s="526">
        <v>1000</v>
      </c>
      <c r="E22" s="578"/>
      <c r="F22" s="568"/>
      <c r="G22" s="624"/>
      <c r="H22" s="620"/>
      <c r="I22" s="621"/>
      <c r="J22" s="818"/>
      <c r="K22" s="819"/>
      <c r="L22" s="816"/>
    </row>
    <row r="23" spans="1:12" ht="15">
      <c r="A23" s="521" t="s">
        <v>67</v>
      </c>
      <c r="B23" s="524" t="s">
        <v>1114</v>
      </c>
      <c r="C23" s="526"/>
      <c r="D23" s="526">
        <v>150</v>
      </c>
      <c r="E23" s="578"/>
      <c r="F23" s="568"/>
      <c r="G23" s="624"/>
      <c r="H23" s="620"/>
      <c r="I23" s="621"/>
      <c r="J23" s="818"/>
      <c r="K23" s="819"/>
      <c r="L23" s="816"/>
    </row>
    <row r="24" spans="1:12" ht="30">
      <c r="A24" s="521" t="s">
        <v>63</v>
      </c>
      <c r="B24" s="524" t="s">
        <v>1115</v>
      </c>
      <c r="C24" s="526"/>
      <c r="D24" s="526">
        <v>1200</v>
      </c>
      <c r="E24" s="578"/>
      <c r="F24" s="568"/>
      <c r="G24" s="624"/>
      <c r="H24" s="620"/>
      <c r="I24" s="621"/>
      <c r="J24" s="818"/>
      <c r="K24" s="819"/>
      <c r="L24" s="816"/>
    </row>
    <row r="25" spans="1:12" ht="45">
      <c r="A25" s="521" t="s">
        <v>59</v>
      </c>
      <c r="B25" s="524" t="s">
        <v>1116</v>
      </c>
      <c r="C25" s="526"/>
      <c r="D25" s="526">
        <v>1090</v>
      </c>
      <c r="E25" s="578"/>
      <c r="F25" s="568"/>
      <c r="G25" s="624"/>
      <c r="H25" s="620"/>
      <c r="I25" s="621"/>
      <c r="J25" s="818"/>
      <c r="K25" s="819"/>
      <c r="L25" s="816"/>
    </row>
    <row r="26" spans="1:12" ht="15">
      <c r="A26" s="521" t="s">
        <v>75</v>
      </c>
      <c r="B26" s="524" t="s">
        <v>1117</v>
      </c>
      <c r="C26" s="526"/>
      <c r="D26" s="526">
        <v>200</v>
      </c>
      <c r="E26" s="578"/>
      <c r="F26" s="568"/>
      <c r="G26" s="624"/>
      <c r="H26" s="620"/>
      <c r="I26" s="621"/>
      <c r="J26" s="818"/>
      <c r="K26" s="819"/>
      <c r="L26" s="816"/>
    </row>
    <row r="27" spans="1:12" ht="30">
      <c r="A27" s="521" t="s">
        <v>961</v>
      </c>
      <c r="B27" s="524" t="s">
        <v>1118</v>
      </c>
      <c r="C27" s="526"/>
      <c r="D27" s="526">
        <v>7385</v>
      </c>
      <c r="E27" s="578"/>
      <c r="F27" s="568"/>
      <c r="G27" s="624"/>
      <c r="H27" s="620"/>
      <c r="I27" s="621"/>
      <c r="J27" s="818"/>
      <c r="K27" s="819"/>
      <c r="L27" s="816"/>
    </row>
    <row r="28" spans="1:12" ht="30">
      <c r="A28" s="521" t="s">
        <v>24</v>
      </c>
      <c r="B28" s="524" t="s">
        <v>1119</v>
      </c>
      <c r="C28" s="526"/>
      <c r="D28" s="526">
        <v>1620</v>
      </c>
      <c r="E28" s="578"/>
      <c r="F28" s="568"/>
      <c r="G28" s="624"/>
      <c r="H28" s="620"/>
      <c r="I28" s="621"/>
      <c r="J28" s="818"/>
      <c r="K28" s="819"/>
      <c r="L28" s="816"/>
    </row>
    <row r="29" spans="1:12" ht="15">
      <c r="A29" s="521" t="s">
        <v>26</v>
      </c>
      <c r="B29" s="524" t="s">
        <v>1120</v>
      </c>
      <c r="C29" s="526"/>
      <c r="D29" s="526">
        <v>1000</v>
      </c>
      <c r="E29" s="578"/>
      <c r="F29" s="568"/>
      <c r="G29" s="624"/>
      <c r="H29" s="625"/>
      <c r="I29" s="626"/>
      <c r="J29" s="818"/>
      <c r="K29" s="815"/>
      <c r="L29" s="825"/>
    </row>
    <row r="30" spans="1:12" ht="15.75">
      <c r="A30" s="527"/>
      <c r="B30" s="524"/>
      <c r="C30" s="526"/>
      <c r="D30" s="526"/>
      <c r="E30" s="579"/>
      <c r="F30" s="568"/>
      <c r="G30" s="627"/>
      <c r="H30" s="624"/>
      <c r="I30" s="628"/>
      <c r="J30" s="827"/>
      <c r="K30" s="818"/>
      <c r="L30" s="817"/>
    </row>
    <row r="31" spans="1:12" ht="15.75">
      <c r="A31" s="526"/>
      <c r="B31" s="528" t="s">
        <v>808</v>
      </c>
      <c r="C31" s="529">
        <f>SUM(C4:C29)</f>
        <v>137500</v>
      </c>
      <c r="D31" s="530">
        <f>SUM(D14:D30)</f>
        <v>34925</v>
      </c>
      <c r="E31" s="580">
        <v>0</v>
      </c>
      <c r="F31" s="568"/>
      <c r="G31" s="624"/>
      <c r="H31" s="629"/>
      <c r="I31" s="628"/>
      <c r="J31" s="821"/>
      <c r="K31" s="822"/>
      <c r="L31" s="817"/>
    </row>
    <row r="32" spans="1:12" ht="15">
      <c r="A32" s="531"/>
      <c r="B32" s="495" t="s">
        <v>1056</v>
      </c>
      <c r="C32" s="496">
        <v>10248</v>
      </c>
      <c r="D32" s="526"/>
      <c r="E32" s="579"/>
      <c r="F32" s="568"/>
      <c r="G32" s="624"/>
      <c r="H32" s="629"/>
      <c r="I32" s="628"/>
      <c r="J32" s="821"/>
      <c r="K32" s="822"/>
      <c r="L32" s="817"/>
    </row>
    <row r="33" spans="1:12" ht="15.75">
      <c r="A33" s="531"/>
      <c r="B33" s="497" t="s">
        <v>1057</v>
      </c>
      <c r="C33" s="496">
        <v>0</v>
      </c>
      <c r="D33" s="526"/>
      <c r="E33" s="579"/>
      <c r="F33" s="568"/>
      <c r="G33" s="624">
        <f>SUM(G4:G32)</f>
        <v>1.1652900866465643E-12</v>
      </c>
      <c r="H33" s="629"/>
      <c r="I33" s="628"/>
      <c r="J33" s="827"/>
      <c r="K33" s="822"/>
      <c r="L33" s="817"/>
    </row>
    <row r="34" spans="1:12" ht="15.75">
      <c r="A34" s="531"/>
      <c r="B34" s="498" t="s">
        <v>1055</v>
      </c>
      <c r="C34" s="529">
        <f>SUM(C31:C33)</f>
        <v>147748</v>
      </c>
      <c r="D34" s="526">
        <f>SUM(D14:D30)</f>
        <v>34925</v>
      </c>
      <c r="E34" s="579"/>
      <c r="F34" s="568"/>
      <c r="G34" s="630"/>
      <c r="H34" s="629"/>
      <c r="I34" s="628"/>
      <c r="J34" s="828">
        <v>0</v>
      </c>
      <c r="K34" s="822"/>
      <c r="L34" s="817"/>
    </row>
    <row r="35" spans="1:12" ht="15.75">
      <c r="A35" s="531"/>
      <c r="B35" s="499" t="s">
        <v>337</v>
      </c>
      <c r="C35" s="500">
        <v>147748</v>
      </c>
      <c r="D35" s="532">
        <f>D34+C35</f>
        <v>182673</v>
      </c>
      <c r="E35" s="573"/>
      <c r="F35" s="568"/>
    </row>
    <row r="36" spans="1:12">
      <c r="A36" s="531"/>
      <c r="D36" s="508"/>
    </row>
    <row r="37" spans="1:12">
      <c r="A37" s="531"/>
      <c r="D37" s="508"/>
    </row>
  </sheetData>
  <pageMargins left="0.25" right="0.25" top="0.75" bottom="0.75" header="0.3" footer="0.3"/>
  <pageSetup paperSize="9" scale="65" orientation="landscape" r:id="rId1"/>
  <headerFooter>
    <oddHeader>&amp;R&amp;F/&amp;A</oddHeader>
    <oddFooter>&amp;Rσελ.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Ruler="0" showWhiteSpace="0" topLeftCell="A21" zoomScaleNormal="100" workbookViewId="0">
      <selection activeCell="H47" sqref="H47"/>
    </sheetView>
  </sheetViews>
  <sheetFormatPr defaultRowHeight="12.75"/>
  <cols>
    <col min="1" max="1" width="5.85546875" style="394" customWidth="1"/>
    <col min="2" max="2" width="13.85546875" style="401" customWidth="1"/>
    <col min="3" max="3" width="87.28515625" style="415" customWidth="1"/>
    <col min="4" max="4" width="15.28515625" style="402" customWidth="1"/>
    <col min="5" max="5" width="26.140625" style="400" customWidth="1"/>
    <col min="6" max="6" width="12.7109375" bestFit="1" customWidth="1"/>
    <col min="7" max="7" width="16.7109375" customWidth="1"/>
  </cols>
  <sheetData>
    <row r="1" spans="1:8" ht="15.75" customHeight="1">
      <c r="A1" s="831"/>
      <c r="B1" s="1241" t="s">
        <v>809</v>
      </c>
      <c r="C1" s="1241"/>
      <c r="D1" s="1241"/>
      <c r="E1" s="1241"/>
      <c r="F1" s="831"/>
      <c r="G1" s="831"/>
      <c r="H1" s="831"/>
    </row>
    <row r="2" spans="1:8" ht="15.75" customHeight="1">
      <c r="A2" s="831"/>
      <c r="B2" s="1242" t="s">
        <v>948</v>
      </c>
      <c r="C2" s="1242"/>
      <c r="D2" s="1242"/>
      <c r="E2" s="1242"/>
      <c r="F2" s="831"/>
      <c r="G2" s="831"/>
      <c r="H2" s="879"/>
    </row>
    <row r="3" spans="1:8" ht="51">
      <c r="A3" s="839" t="s">
        <v>804</v>
      </c>
      <c r="B3" s="840" t="s">
        <v>805</v>
      </c>
      <c r="C3" s="841" t="s">
        <v>806</v>
      </c>
      <c r="D3" s="868" t="s">
        <v>1104</v>
      </c>
      <c r="E3" s="839" t="s">
        <v>122</v>
      </c>
      <c r="F3" s="839" t="s">
        <v>1061</v>
      </c>
      <c r="G3" s="839" t="s">
        <v>1251</v>
      </c>
      <c r="H3" s="880" t="s">
        <v>1307</v>
      </c>
    </row>
    <row r="4" spans="1:8" s="393" customFormat="1" ht="18" customHeight="1">
      <c r="A4" s="844"/>
      <c r="B4" s="847" t="s">
        <v>805</v>
      </c>
      <c r="C4" s="848" t="s">
        <v>882</v>
      </c>
      <c r="D4" s="849" t="s">
        <v>807</v>
      </c>
      <c r="E4" s="844"/>
      <c r="F4" s="846"/>
      <c r="G4" s="876"/>
      <c r="H4" s="873"/>
    </row>
    <row r="5" spans="1:8" s="393" customFormat="1" ht="28.5" customHeight="1">
      <c r="A5" s="844"/>
      <c r="B5" s="843" t="s">
        <v>424</v>
      </c>
      <c r="C5" s="842" t="s">
        <v>856</v>
      </c>
      <c r="D5" s="850">
        <v>97680</v>
      </c>
      <c r="E5" s="844"/>
      <c r="F5" s="846"/>
      <c r="G5" s="876"/>
      <c r="H5" s="873"/>
    </row>
    <row r="6" spans="1:8" s="393" customFormat="1" ht="22.5" customHeight="1">
      <c r="A6" s="844"/>
      <c r="B6" s="843" t="s">
        <v>428</v>
      </c>
      <c r="C6" s="842" t="s">
        <v>857</v>
      </c>
      <c r="D6" s="851">
        <v>7000</v>
      </c>
      <c r="E6" s="844"/>
      <c r="F6" s="866"/>
      <c r="G6" s="876"/>
      <c r="H6" s="873">
        <v>-7000</v>
      </c>
    </row>
    <row r="7" spans="1:8" s="393" customFormat="1" ht="18" customHeight="1">
      <c r="A7" s="844"/>
      <c r="B7" s="843" t="s">
        <v>433</v>
      </c>
      <c r="C7" s="842" t="s">
        <v>90</v>
      </c>
      <c r="D7" s="851">
        <v>6000</v>
      </c>
      <c r="E7" s="844"/>
      <c r="F7" s="866"/>
      <c r="G7" s="876"/>
      <c r="H7" s="873">
        <v>-4000</v>
      </c>
    </row>
    <row r="8" spans="1:8" s="393" customFormat="1" ht="18" customHeight="1">
      <c r="A8" s="844"/>
      <c r="B8" s="843" t="s">
        <v>443</v>
      </c>
      <c r="C8" s="842" t="s">
        <v>949</v>
      </c>
      <c r="D8" s="850">
        <v>8000</v>
      </c>
      <c r="E8" s="844"/>
      <c r="F8" s="866"/>
      <c r="G8" s="846"/>
      <c r="H8" s="873">
        <v>2500</v>
      </c>
    </row>
    <row r="9" spans="1:8" s="393" customFormat="1" ht="18" customHeight="1">
      <c r="A9" s="844"/>
      <c r="B9" s="843" t="s">
        <v>444</v>
      </c>
      <c r="C9" s="842" t="s">
        <v>950</v>
      </c>
      <c r="D9" s="850">
        <v>6000</v>
      </c>
      <c r="E9" s="844"/>
      <c r="F9" s="866"/>
      <c r="G9" s="876"/>
      <c r="H9" s="873">
        <v>1000</v>
      </c>
    </row>
    <row r="10" spans="1:8" s="408" customFormat="1" ht="18" customHeight="1">
      <c r="A10" s="844"/>
      <c r="B10" s="852" t="s">
        <v>445</v>
      </c>
      <c r="C10" s="853" t="s">
        <v>951</v>
      </c>
      <c r="D10" s="851">
        <v>2500</v>
      </c>
      <c r="E10" s="844"/>
      <c r="F10" s="867"/>
      <c r="G10" s="877"/>
      <c r="H10" s="873">
        <v>-1000</v>
      </c>
    </row>
    <row r="11" spans="1:8" s="408" customFormat="1" ht="18" customHeight="1">
      <c r="A11" s="844"/>
      <c r="B11" s="843" t="s">
        <v>451</v>
      </c>
      <c r="C11" s="842" t="s">
        <v>952</v>
      </c>
      <c r="D11" s="851">
        <v>400</v>
      </c>
      <c r="E11" s="844"/>
      <c r="F11" s="867"/>
      <c r="G11" s="878"/>
      <c r="H11" s="873"/>
    </row>
    <row r="12" spans="1:8" s="408" customFormat="1" ht="18" customHeight="1">
      <c r="A12" s="844"/>
      <c r="B12" s="843" t="s">
        <v>456</v>
      </c>
      <c r="C12" s="842" t="s">
        <v>953</v>
      </c>
      <c r="D12" s="851">
        <v>250</v>
      </c>
      <c r="E12" s="844"/>
      <c r="F12" s="867"/>
      <c r="G12" s="878"/>
      <c r="H12" s="873"/>
    </row>
    <row r="13" spans="1:8" s="408" customFormat="1" ht="18" customHeight="1">
      <c r="A13" s="844"/>
      <c r="B13" s="843" t="s">
        <v>24</v>
      </c>
      <c r="C13" s="842" t="s">
        <v>954</v>
      </c>
      <c r="D13" s="850">
        <v>4000</v>
      </c>
      <c r="E13" s="844"/>
      <c r="F13" s="867"/>
      <c r="G13" s="877"/>
      <c r="H13" s="873">
        <v>1000</v>
      </c>
    </row>
    <row r="14" spans="1:8" s="408" customFormat="1" ht="18" customHeight="1">
      <c r="A14" s="844"/>
      <c r="B14" s="843" t="s">
        <v>26</v>
      </c>
      <c r="C14" s="842" t="s">
        <v>955</v>
      </c>
      <c r="D14" s="850">
        <v>4000</v>
      </c>
      <c r="E14" s="844"/>
      <c r="F14" s="867"/>
      <c r="G14" s="877"/>
      <c r="H14" s="873"/>
    </row>
    <row r="15" spans="1:8" s="408" customFormat="1" ht="25.5" customHeight="1">
      <c r="A15" s="844"/>
      <c r="B15" s="845" t="s">
        <v>27</v>
      </c>
      <c r="C15" s="846" t="s">
        <v>956</v>
      </c>
      <c r="D15" s="851">
        <v>3000</v>
      </c>
      <c r="E15" s="844"/>
      <c r="F15" s="867"/>
      <c r="G15" s="877"/>
      <c r="H15" s="873">
        <v>-1000</v>
      </c>
    </row>
    <row r="16" spans="1:8" s="408" customFormat="1" ht="24.75" customHeight="1">
      <c r="A16" s="844"/>
      <c r="B16" s="843" t="s">
        <v>43</v>
      </c>
      <c r="C16" s="842" t="s">
        <v>858</v>
      </c>
      <c r="D16" s="851">
        <v>9000</v>
      </c>
      <c r="E16" s="844"/>
      <c r="F16" s="867"/>
      <c r="G16" s="877"/>
      <c r="H16" s="873"/>
    </row>
    <row r="17" spans="1:8" s="408" customFormat="1" ht="27.75" customHeight="1">
      <c r="A17" s="844"/>
      <c r="B17" s="843" t="s">
        <v>43</v>
      </c>
      <c r="C17" s="842" t="s">
        <v>859</v>
      </c>
      <c r="D17" s="851">
        <v>38000</v>
      </c>
      <c r="E17" s="844"/>
      <c r="F17" s="867">
        <v>-20000</v>
      </c>
      <c r="G17" s="877"/>
      <c r="H17" s="873"/>
    </row>
    <row r="18" spans="1:8" s="408" customFormat="1" ht="25.5" customHeight="1">
      <c r="A18" s="844"/>
      <c r="B18" s="864" t="s">
        <v>854</v>
      </c>
      <c r="C18" s="838" t="s">
        <v>855</v>
      </c>
      <c r="D18" s="850">
        <v>35000</v>
      </c>
      <c r="E18" s="844"/>
      <c r="F18" s="867">
        <v>-5000</v>
      </c>
      <c r="G18" s="877"/>
      <c r="H18" s="873">
        <v>9000</v>
      </c>
    </row>
    <row r="19" spans="1:8" s="408" customFormat="1" ht="25.5" customHeight="1">
      <c r="A19" s="844"/>
      <c r="B19" s="835" t="s">
        <v>413</v>
      </c>
      <c r="C19" s="832" t="s">
        <v>661</v>
      </c>
      <c r="D19" s="850"/>
      <c r="E19" s="844"/>
      <c r="F19" s="865">
        <v>500</v>
      </c>
      <c r="G19" s="873">
        <v>1000</v>
      </c>
      <c r="H19" s="873"/>
    </row>
    <row r="20" spans="1:8" s="408" customFormat="1" ht="26.25" customHeight="1">
      <c r="A20" s="844"/>
      <c r="B20" s="835" t="s">
        <v>667</v>
      </c>
      <c r="C20" s="832" t="s">
        <v>668</v>
      </c>
      <c r="D20" s="850"/>
      <c r="E20" s="844"/>
      <c r="F20" s="865">
        <v>500</v>
      </c>
      <c r="G20" s="873">
        <v>500</v>
      </c>
      <c r="H20" s="873"/>
    </row>
    <row r="21" spans="1:8" s="408" customFormat="1" ht="27.75" customHeight="1">
      <c r="A21" s="844"/>
      <c r="B21" s="835" t="s">
        <v>417</v>
      </c>
      <c r="C21" s="832" t="s">
        <v>170</v>
      </c>
      <c r="D21" s="850"/>
      <c r="E21" s="844"/>
      <c r="F21" s="865">
        <v>500</v>
      </c>
      <c r="G21" s="873">
        <v>500</v>
      </c>
      <c r="H21" s="873"/>
    </row>
    <row r="22" spans="1:8" s="408" customFormat="1" ht="25.5" customHeight="1">
      <c r="A22" s="844"/>
      <c r="B22" s="835" t="s">
        <v>419</v>
      </c>
      <c r="C22" s="832" t="s">
        <v>665</v>
      </c>
      <c r="D22" s="850"/>
      <c r="E22" s="844"/>
      <c r="F22" s="865">
        <v>1000</v>
      </c>
      <c r="G22" s="873">
        <v>1000</v>
      </c>
      <c r="H22" s="873"/>
    </row>
    <row r="23" spans="1:8" s="408" customFormat="1" ht="18" customHeight="1">
      <c r="A23" s="844"/>
      <c r="B23" s="834" t="s">
        <v>421</v>
      </c>
      <c r="C23" s="833" t="s">
        <v>666</v>
      </c>
      <c r="D23" s="850"/>
      <c r="E23" s="844"/>
      <c r="F23" s="865">
        <v>500</v>
      </c>
      <c r="G23" s="873">
        <v>1000</v>
      </c>
      <c r="H23" s="873"/>
    </row>
    <row r="24" spans="1:8" s="408" customFormat="1" ht="18" customHeight="1">
      <c r="A24" s="844"/>
      <c r="B24" s="834" t="s">
        <v>671</v>
      </c>
      <c r="C24" s="833" t="s">
        <v>672</v>
      </c>
      <c r="D24" s="850"/>
      <c r="E24" s="844"/>
      <c r="F24" s="865">
        <v>300</v>
      </c>
      <c r="G24" s="873">
        <v>1000</v>
      </c>
      <c r="H24" s="873"/>
    </row>
    <row r="25" spans="1:8" s="408" customFormat="1" ht="18" customHeight="1">
      <c r="A25" s="844"/>
      <c r="B25" s="835" t="s">
        <v>427</v>
      </c>
      <c r="C25" s="832" t="s">
        <v>178</v>
      </c>
      <c r="D25" s="850"/>
      <c r="E25" s="844"/>
      <c r="F25" s="865">
        <v>2500</v>
      </c>
      <c r="G25" s="873"/>
      <c r="H25" s="873">
        <v>-1000</v>
      </c>
    </row>
    <row r="26" spans="1:8" s="408" customFormat="1" ht="18" customHeight="1">
      <c r="A26" s="844"/>
      <c r="B26" s="835" t="s">
        <v>438</v>
      </c>
      <c r="C26" s="832" t="s">
        <v>189</v>
      </c>
      <c r="D26" s="850"/>
      <c r="E26" s="844"/>
      <c r="F26" s="865">
        <v>600</v>
      </c>
      <c r="G26" s="873"/>
      <c r="H26" s="873"/>
    </row>
    <row r="27" spans="1:8" s="408" customFormat="1" ht="24" customHeight="1">
      <c r="A27" s="844"/>
      <c r="B27" s="835" t="s">
        <v>364</v>
      </c>
      <c r="C27" s="832" t="s">
        <v>194</v>
      </c>
      <c r="D27" s="850"/>
      <c r="E27" s="844"/>
      <c r="F27" s="865">
        <v>1500</v>
      </c>
      <c r="G27" s="873">
        <v>1500</v>
      </c>
      <c r="H27" s="873"/>
    </row>
    <row r="28" spans="1:8" s="408" customFormat="1" ht="24" customHeight="1">
      <c r="A28" s="844"/>
      <c r="B28" s="835" t="s">
        <v>449</v>
      </c>
      <c r="C28" s="832" t="s">
        <v>201</v>
      </c>
      <c r="D28" s="850"/>
      <c r="E28" s="844"/>
      <c r="F28" s="865">
        <v>2000</v>
      </c>
      <c r="G28" s="873"/>
      <c r="H28" s="873"/>
    </row>
    <row r="29" spans="1:8" s="408" customFormat="1" ht="18" customHeight="1">
      <c r="A29" s="844"/>
      <c r="B29" s="835" t="s">
        <v>367</v>
      </c>
      <c r="C29" s="832" t="s">
        <v>202</v>
      </c>
      <c r="D29" s="850"/>
      <c r="E29" s="844"/>
      <c r="F29" s="865">
        <v>2000</v>
      </c>
      <c r="G29" s="873"/>
      <c r="H29" s="873"/>
    </row>
    <row r="30" spans="1:8" s="408" customFormat="1" ht="18" customHeight="1">
      <c r="A30" s="844"/>
      <c r="B30" s="835" t="s">
        <v>363</v>
      </c>
      <c r="C30" s="832" t="s">
        <v>209</v>
      </c>
      <c r="D30" s="850"/>
      <c r="E30" s="844"/>
      <c r="F30" s="865">
        <v>2000</v>
      </c>
      <c r="G30" s="873">
        <v>2500</v>
      </c>
      <c r="H30" s="873">
        <v>2000</v>
      </c>
    </row>
    <row r="31" spans="1:8" s="393" customFormat="1" ht="18" customHeight="1">
      <c r="A31" s="844"/>
      <c r="B31" s="835" t="s">
        <v>2</v>
      </c>
      <c r="C31" s="832" t="s">
        <v>217</v>
      </c>
      <c r="D31" s="850"/>
      <c r="E31" s="844"/>
      <c r="F31" s="865">
        <v>2000</v>
      </c>
      <c r="G31" s="873"/>
      <c r="H31" s="873"/>
    </row>
    <row r="32" spans="1:8" s="393" customFormat="1" ht="18" customHeight="1">
      <c r="A32" s="844"/>
      <c r="B32" s="835" t="s">
        <v>8</v>
      </c>
      <c r="C32" s="832" t="s">
        <v>220</v>
      </c>
      <c r="D32" s="850"/>
      <c r="E32" s="844"/>
      <c r="F32" s="865">
        <v>2500</v>
      </c>
      <c r="G32" s="873">
        <v>2500</v>
      </c>
      <c r="H32" s="873"/>
    </row>
    <row r="33" spans="1:8" s="393" customFormat="1" ht="18" customHeight="1">
      <c r="A33" s="844"/>
      <c r="B33" s="835" t="s">
        <v>11</v>
      </c>
      <c r="C33" s="832" t="s">
        <v>222</v>
      </c>
      <c r="D33" s="851"/>
      <c r="E33" s="844"/>
      <c r="F33" s="865">
        <v>4500</v>
      </c>
      <c r="G33" s="873">
        <v>3000</v>
      </c>
      <c r="H33" s="873"/>
    </row>
    <row r="34" spans="1:8" s="393" customFormat="1" ht="18" customHeight="1">
      <c r="A34" s="844"/>
      <c r="B34" s="836" t="s">
        <v>22</v>
      </c>
      <c r="C34" s="837" t="s">
        <v>228</v>
      </c>
      <c r="D34" s="851"/>
      <c r="E34" s="844"/>
      <c r="F34" s="865">
        <v>1100</v>
      </c>
      <c r="G34" s="873">
        <v>1000</v>
      </c>
      <c r="H34" s="873">
        <v>-1500</v>
      </c>
    </row>
    <row r="35" spans="1:8" ht="15">
      <c r="A35" s="844"/>
      <c r="B35" s="835" t="s">
        <v>35</v>
      </c>
      <c r="C35" s="832" t="s">
        <v>235</v>
      </c>
      <c r="D35" s="851"/>
      <c r="E35" s="844"/>
      <c r="F35" s="865">
        <v>3500</v>
      </c>
      <c r="G35" s="873">
        <v>1500</v>
      </c>
      <c r="H35" s="877"/>
    </row>
    <row r="36" spans="1:8" ht="15">
      <c r="A36" s="844"/>
      <c r="B36" s="835" t="s">
        <v>47</v>
      </c>
      <c r="C36" s="832" t="s">
        <v>241</v>
      </c>
      <c r="D36" s="851"/>
      <c r="E36" s="844"/>
      <c r="F36" s="865">
        <v>2625</v>
      </c>
      <c r="G36" s="873"/>
      <c r="H36" s="877"/>
    </row>
    <row r="37" spans="1:8" ht="15">
      <c r="A37" s="844"/>
      <c r="B37" s="835" t="s">
        <v>53</v>
      </c>
      <c r="C37" s="832" t="s">
        <v>244</v>
      </c>
      <c r="D37" s="851"/>
      <c r="E37" s="844"/>
      <c r="F37" s="865">
        <v>1500</v>
      </c>
      <c r="G37" s="873">
        <v>2000</v>
      </c>
      <c r="H37" s="877"/>
    </row>
    <row r="38" spans="1:8" ht="15">
      <c r="A38" s="844"/>
      <c r="B38" s="836" t="s">
        <v>59</v>
      </c>
      <c r="C38" s="837" t="s">
        <v>247</v>
      </c>
      <c r="D38" s="851"/>
      <c r="E38" s="844"/>
      <c r="F38" s="865">
        <v>2000</v>
      </c>
      <c r="G38" s="873">
        <v>1000</v>
      </c>
      <c r="H38" s="877"/>
    </row>
    <row r="39" spans="1:8" ht="15">
      <c r="A39" s="844"/>
      <c r="B39" s="835" t="s">
        <v>61</v>
      </c>
      <c r="C39" s="832" t="s">
        <v>265</v>
      </c>
      <c r="D39" s="851"/>
      <c r="E39" s="844"/>
      <c r="F39" s="865">
        <v>2000</v>
      </c>
      <c r="G39" s="873">
        <v>3000</v>
      </c>
      <c r="H39" s="877"/>
    </row>
    <row r="40" spans="1:8" ht="15">
      <c r="A40" s="844"/>
      <c r="B40" s="835" t="s">
        <v>63</v>
      </c>
      <c r="C40" s="832" t="s">
        <v>266</v>
      </c>
      <c r="D40" s="851"/>
      <c r="E40" s="844"/>
      <c r="F40" s="865">
        <v>34000</v>
      </c>
      <c r="G40" s="873"/>
      <c r="H40" s="877"/>
    </row>
    <row r="41" spans="1:8" ht="12.75" customHeight="1" thickBot="1">
      <c r="A41" s="844"/>
      <c r="B41" s="835" t="s">
        <v>67</v>
      </c>
      <c r="C41" s="832" t="s">
        <v>268</v>
      </c>
      <c r="D41" s="851"/>
      <c r="E41" s="844"/>
      <c r="F41" s="872">
        <v>3000</v>
      </c>
      <c r="G41" s="873"/>
      <c r="H41" s="877">
        <v>-4000</v>
      </c>
    </row>
    <row r="42" spans="1:8" ht="15.75" thickTop="1">
      <c r="A42" s="844"/>
      <c r="B42" s="843" t="s">
        <v>854</v>
      </c>
      <c r="C42" s="854" t="s">
        <v>808</v>
      </c>
      <c r="D42" s="860">
        <v>220830</v>
      </c>
      <c r="E42" s="844"/>
      <c r="F42" s="871">
        <v>47625</v>
      </c>
      <c r="G42" s="875">
        <v>4000</v>
      </c>
      <c r="H42" s="878"/>
    </row>
    <row r="43" spans="1:8" ht="15">
      <c r="A43" s="855"/>
      <c r="B43" s="854"/>
      <c r="C43" s="856" t="s">
        <v>1056</v>
      </c>
      <c r="D43" s="861">
        <v>11323.44</v>
      </c>
      <c r="E43" s="857"/>
      <c r="F43" s="867"/>
      <c r="G43" s="875">
        <v>1000</v>
      </c>
      <c r="H43" s="877"/>
    </row>
    <row r="44" spans="1:8" ht="15">
      <c r="A44" s="855"/>
      <c r="B44" s="856"/>
      <c r="C44" s="858" t="s">
        <v>1057</v>
      </c>
      <c r="D44" s="862">
        <v>0</v>
      </c>
      <c r="E44" s="857"/>
      <c r="F44" s="867"/>
      <c r="G44" s="875">
        <v>-29000</v>
      </c>
      <c r="H44" s="877"/>
    </row>
    <row r="45" spans="1:8" ht="15">
      <c r="A45" s="855"/>
      <c r="B45" s="858"/>
      <c r="C45" s="859" t="s">
        <v>1055</v>
      </c>
      <c r="D45" s="863">
        <v>232153.44</v>
      </c>
      <c r="E45" s="857"/>
      <c r="F45" s="865">
        <v>47625</v>
      </c>
      <c r="G45" s="875">
        <v>1000</v>
      </c>
      <c r="H45" s="877"/>
    </row>
    <row r="46" spans="1:8" ht="15.75">
      <c r="A46" s="831"/>
      <c r="B46" s="859"/>
      <c r="C46" s="869" t="s">
        <v>337</v>
      </c>
      <c r="D46" s="860">
        <v>232153.44</v>
      </c>
      <c r="E46" s="870"/>
      <c r="F46" s="860">
        <v>279778.44</v>
      </c>
      <c r="G46" s="874">
        <v>0</v>
      </c>
      <c r="H46" s="842">
        <f>SUM(H4:H41)</f>
        <v>-4000</v>
      </c>
    </row>
    <row r="47" spans="1:8">
      <c r="C47" s="494"/>
      <c r="F47" s="396"/>
    </row>
    <row r="48" spans="1:8">
      <c r="C48" s="494"/>
    </row>
    <row r="49" spans="3:3">
      <c r="C49" s="494"/>
    </row>
  </sheetData>
  <mergeCells count="2"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Ruler="0" showWhiteSpace="0" topLeftCell="A20" zoomScaleNormal="100" workbookViewId="0">
      <selection activeCell="G35" sqref="G35"/>
    </sheetView>
  </sheetViews>
  <sheetFormatPr defaultRowHeight="12.75"/>
  <cols>
    <col min="1" max="1" width="5.85546875" style="394" customWidth="1"/>
    <col min="2" max="2" width="49" style="401" customWidth="1"/>
    <col min="3" max="3" width="49" style="462" customWidth="1"/>
    <col min="4" max="4" width="15.28515625" style="402" customWidth="1"/>
    <col min="5" max="5" width="15.42578125" customWidth="1"/>
    <col min="6" max="6" width="16.5703125" customWidth="1"/>
    <col min="7" max="7" width="9.85546875" bestFit="1" customWidth="1"/>
  </cols>
  <sheetData>
    <row r="1" spans="1:7" ht="15.75" customHeight="1">
      <c r="A1" s="1241" t="s">
        <v>957</v>
      </c>
      <c r="B1" s="1241"/>
      <c r="C1" s="1241"/>
      <c r="D1" s="1241"/>
      <c r="E1" s="881"/>
      <c r="F1" s="881"/>
      <c r="G1" s="881"/>
    </row>
    <row r="2" spans="1:7" ht="15.75" customHeight="1">
      <c r="A2" s="1242" t="s">
        <v>948</v>
      </c>
      <c r="B2" s="1242"/>
      <c r="C2" s="1242"/>
      <c r="D2" s="1242"/>
      <c r="E2" s="881"/>
      <c r="F2" s="881"/>
      <c r="G2" s="881"/>
    </row>
    <row r="3" spans="1:7" ht="38.25">
      <c r="A3" s="892" t="s">
        <v>805</v>
      </c>
      <c r="B3" s="893" t="s">
        <v>806</v>
      </c>
      <c r="C3" s="894" t="s">
        <v>807</v>
      </c>
      <c r="D3" s="891" t="s">
        <v>122</v>
      </c>
      <c r="E3" s="891" t="s">
        <v>1061</v>
      </c>
      <c r="F3" s="891" t="s">
        <v>1251</v>
      </c>
      <c r="G3" s="915" t="s">
        <v>1323</v>
      </c>
    </row>
    <row r="4" spans="1:7" ht="25.5">
      <c r="A4" s="884" t="s">
        <v>425</v>
      </c>
      <c r="B4" s="885" t="s">
        <v>860</v>
      </c>
      <c r="C4" s="886">
        <v>352500</v>
      </c>
      <c r="D4" s="882"/>
      <c r="E4" s="905"/>
      <c r="F4" s="905"/>
      <c r="G4" s="881"/>
    </row>
    <row r="5" spans="1:7">
      <c r="A5" s="884" t="s">
        <v>810</v>
      </c>
      <c r="B5" s="885" t="s">
        <v>861</v>
      </c>
      <c r="C5" s="886">
        <v>14000</v>
      </c>
      <c r="D5" s="882"/>
      <c r="E5" s="905"/>
      <c r="F5" s="905"/>
      <c r="G5" s="881"/>
    </row>
    <row r="6" spans="1:7">
      <c r="A6" s="884" t="s">
        <v>811</v>
      </c>
      <c r="B6" s="885" t="s">
        <v>812</v>
      </c>
      <c r="C6" s="886">
        <v>8000</v>
      </c>
      <c r="D6" s="882"/>
      <c r="E6" s="905"/>
      <c r="F6" s="905"/>
      <c r="G6" s="881"/>
    </row>
    <row r="7" spans="1:7" ht="38.25">
      <c r="A7" s="884" t="s">
        <v>813</v>
      </c>
      <c r="B7" s="885" t="s">
        <v>958</v>
      </c>
      <c r="C7" s="886">
        <v>2300</v>
      </c>
      <c r="D7" s="914" t="s">
        <v>1278</v>
      </c>
      <c r="E7" s="905"/>
      <c r="F7" s="905">
        <v>-1150</v>
      </c>
      <c r="G7" s="881"/>
    </row>
    <row r="8" spans="1:7" ht="38.25">
      <c r="A8" s="887" t="s">
        <v>814</v>
      </c>
      <c r="B8" s="885" t="s">
        <v>959</v>
      </c>
      <c r="C8" s="886">
        <v>2500</v>
      </c>
      <c r="D8" s="914" t="s">
        <v>1278</v>
      </c>
      <c r="E8" s="905"/>
      <c r="F8" s="905">
        <v>-1300</v>
      </c>
      <c r="G8" s="881"/>
    </row>
    <row r="9" spans="1:7" ht="51">
      <c r="A9" s="887" t="s">
        <v>815</v>
      </c>
      <c r="B9" s="888" t="s">
        <v>816</v>
      </c>
      <c r="C9" s="889">
        <v>1500</v>
      </c>
      <c r="D9" s="914" t="s">
        <v>1279</v>
      </c>
      <c r="E9" s="905"/>
      <c r="F9" s="905">
        <v>2054</v>
      </c>
      <c r="G9" s="881"/>
    </row>
    <row r="10" spans="1:7">
      <c r="A10" s="887" t="s">
        <v>817</v>
      </c>
      <c r="B10" s="888" t="s">
        <v>960</v>
      </c>
      <c r="C10" s="889">
        <v>2000</v>
      </c>
      <c r="D10" s="882"/>
      <c r="E10" s="905"/>
      <c r="F10" s="905">
        <v>-654</v>
      </c>
      <c r="G10" s="881">
        <v>-979.62</v>
      </c>
    </row>
    <row r="11" spans="1:7">
      <c r="A11" s="887" t="s">
        <v>818</v>
      </c>
      <c r="B11" s="888" t="s">
        <v>819</v>
      </c>
      <c r="C11" s="889">
        <v>80</v>
      </c>
      <c r="D11" s="882"/>
      <c r="E11" s="905"/>
      <c r="F11" s="905"/>
      <c r="G11" s="881">
        <v>-24</v>
      </c>
    </row>
    <row r="12" spans="1:7">
      <c r="A12" s="887" t="s">
        <v>820</v>
      </c>
      <c r="B12" s="888" t="s">
        <v>821</v>
      </c>
      <c r="C12" s="889">
        <v>25</v>
      </c>
      <c r="D12" s="882"/>
      <c r="E12" s="905"/>
      <c r="F12" s="905"/>
      <c r="G12" s="881"/>
    </row>
    <row r="13" spans="1:7">
      <c r="A13" s="887" t="s">
        <v>837</v>
      </c>
      <c r="B13" s="888" t="s">
        <v>862</v>
      </c>
      <c r="C13" s="890">
        <v>2950</v>
      </c>
      <c r="D13" s="882"/>
      <c r="E13" s="905"/>
      <c r="F13" s="905">
        <v>-1400</v>
      </c>
      <c r="G13" s="881">
        <v>-5</v>
      </c>
    </row>
    <row r="14" spans="1:7">
      <c r="A14" s="887" t="s">
        <v>835</v>
      </c>
      <c r="B14" s="888" t="s">
        <v>863</v>
      </c>
      <c r="C14" s="890">
        <v>200</v>
      </c>
      <c r="D14" s="882"/>
      <c r="E14" s="905"/>
      <c r="F14" s="905"/>
      <c r="G14" s="881">
        <v>-200</v>
      </c>
    </row>
    <row r="15" spans="1:7">
      <c r="A15" s="887" t="s">
        <v>961</v>
      </c>
      <c r="B15" s="888" t="s">
        <v>962</v>
      </c>
      <c r="C15" s="890">
        <v>1500</v>
      </c>
      <c r="D15" s="882"/>
      <c r="E15" s="905"/>
      <c r="F15" s="905"/>
      <c r="G15" s="881">
        <v>-210.4</v>
      </c>
    </row>
    <row r="16" spans="1:7">
      <c r="A16" s="887" t="s">
        <v>822</v>
      </c>
      <c r="B16" s="888" t="s">
        <v>864</v>
      </c>
      <c r="C16" s="890">
        <v>150</v>
      </c>
      <c r="D16" s="882"/>
      <c r="E16" s="905"/>
      <c r="F16" s="905"/>
      <c r="G16" s="881"/>
    </row>
    <row r="17" spans="1:7" ht="25.5">
      <c r="A17" s="887" t="s">
        <v>963</v>
      </c>
      <c r="B17" s="888" t="s">
        <v>964</v>
      </c>
      <c r="C17" s="890">
        <v>500</v>
      </c>
      <c r="D17" s="914" t="s">
        <v>1280</v>
      </c>
      <c r="E17" s="905"/>
      <c r="F17" s="905">
        <v>150</v>
      </c>
      <c r="G17" s="881"/>
    </row>
    <row r="18" spans="1:7">
      <c r="A18" s="887" t="s">
        <v>822</v>
      </c>
      <c r="B18" s="888" t="s">
        <v>864</v>
      </c>
      <c r="C18" s="890">
        <v>150</v>
      </c>
      <c r="D18" s="882"/>
      <c r="E18" s="905"/>
      <c r="F18" s="905"/>
      <c r="G18" s="881">
        <v>-150</v>
      </c>
    </row>
    <row r="19" spans="1:7">
      <c r="A19" s="887" t="s">
        <v>835</v>
      </c>
      <c r="B19" s="888" t="s">
        <v>965</v>
      </c>
      <c r="C19" s="896">
        <v>150</v>
      </c>
      <c r="D19" s="882"/>
      <c r="E19" s="905"/>
      <c r="F19" s="905"/>
      <c r="G19" s="881"/>
    </row>
    <row r="20" spans="1:7" ht="30">
      <c r="A20" s="897" t="s">
        <v>836</v>
      </c>
      <c r="B20" s="898" t="s">
        <v>966</v>
      </c>
      <c r="C20" s="896">
        <v>800</v>
      </c>
      <c r="D20" s="882"/>
      <c r="E20" s="905"/>
      <c r="F20" s="905"/>
      <c r="G20" s="881"/>
    </row>
    <row r="21" spans="1:7" ht="30">
      <c r="A21" s="906" t="s">
        <v>1121</v>
      </c>
      <c r="B21" s="898" t="s">
        <v>1122</v>
      </c>
      <c r="C21" s="908"/>
      <c r="D21" s="882"/>
      <c r="E21" s="896">
        <v>1000</v>
      </c>
      <c r="F21" s="896"/>
      <c r="G21" s="881">
        <v>-1000</v>
      </c>
    </row>
    <row r="22" spans="1:7" ht="15">
      <c r="A22" s="906" t="s">
        <v>1123</v>
      </c>
      <c r="B22" s="898" t="s">
        <v>1124</v>
      </c>
      <c r="C22" s="908"/>
      <c r="D22" s="882"/>
      <c r="E22" s="896">
        <v>2500</v>
      </c>
      <c r="F22" s="896"/>
      <c r="G22" s="881">
        <v>-206</v>
      </c>
    </row>
    <row r="23" spans="1:7" ht="15">
      <c r="A23" s="906" t="s">
        <v>836</v>
      </c>
      <c r="B23" s="898" t="s">
        <v>1125</v>
      </c>
      <c r="C23" s="908"/>
      <c r="D23" s="882"/>
      <c r="E23" s="896">
        <v>3000</v>
      </c>
      <c r="F23" s="896"/>
      <c r="G23" s="881">
        <v>-2188</v>
      </c>
    </row>
    <row r="24" spans="1:7" ht="15">
      <c r="A24" s="906" t="s">
        <v>1126</v>
      </c>
      <c r="B24" s="898" t="s">
        <v>1127</v>
      </c>
      <c r="C24" s="908"/>
      <c r="D24" s="882"/>
      <c r="E24" s="896">
        <v>2300</v>
      </c>
      <c r="F24" s="896">
        <v>2300</v>
      </c>
      <c r="G24" s="881"/>
    </row>
    <row r="25" spans="1:7" ht="15">
      <c r="A25" s="906" t="s">
        <v>1128</v>
      </c>
      <c r="B25" s="898" t="s">
        <v>1129</v>
      </c>
      <c r="C25" s="908"/>
      <c r="D25" s="882"/>
      <c r="E25" s="896">
        <v>8000</v>
      </c>
      <c r="F25" s="896"/>
      <c r="G25" s="881"/>
    </row>
    <row r="26" spans="1:7" ht="15">
      <c r="A26" s="906" t="s">
        <v>1130</v>
      </c>
      <c r="B26" s="898" t="s">
        <v>1131</v>
      </c>
      <c r="C26" s="908"/>
      <c r="D26" s="882"/>
      <c r="E26" s="896">
        <v>500</v>
      </c>
      <c r="F26" s="896"/>
      <c r="G26" s="881">
        <v>-202.34</v>
      </c>
    </row>
    <row r="27" spans="1:7" ht="30">
      <c r="A27" s="906" t="s">
        <v>1132</v>
      </c>
      <c r="B27" s="898" t="s">
        <v>1133</v>
      </c>
      <c r="C27" s="908"/>
      <c r="D27" s="882"/>
      <c r="E27" s="896">
        <v>1000</v>
      </c>
      <c r="F27" s="896"/>
      <c r="G27" s="881">
        <v>-349.25</v>
      </c>
    </row>
    <row r="28" spans="1:7" ht="15">
      <c r="A28" s="906" t="s">
        <v>1134</v>
      </c>
      <c r="B28" s="898" t="s">
        <v>1135</v>
      </c>
      <c r="C28" s="908"/>
      <c r="D28" s="882"/>
      <c r="E28" s="896">
        <v>500</v>
      </c>
      <c r="F28" s="896"/>
      <c r="G28" s="881"/>
    </row>
    <row r="29" spans="1:7" ht="30">
      <c r="A29" s="906" t="s">
        <v>1136</v>
      </c>
      <c r="B29" s="898" t="s">
        <v>1137</v>
      </c>
      <c r="C29" s="908"/>
      <c r="D29" s="882"/>
      <c r="E29" s="896">
        <v>6500</v>
      </c>
      <c r="F29" s="896"/>
      <c r="G29" s="881">
        <v>-1373.83</v>
      </c>
    </row>
    <row r="30" spans="1:7" ht="15">
      <c r="A30" s="906" t="s">
        <v>1138</v>
      </c>
      <c r="B30" s="898" t="s">
        <v>1139</v>
      </c>
      <c r="C30" s="908"/>
      <c r="D30" s="882"/>
      <c r="E30" s="896">
        <v>3500</v>
      </c>
      <c r="F30" s="896"/>
      <c r="G30" s="881"/>
    </row>
    <row r="31" spans="1:7" ht="15">
      <c r="A31" s="906" t="s">
        <v>1140</v>
      </c>
      <c r="B31" s="898" t="s">
        <v>1141</v>
      </c>
      <c r="C31" s="908"/>
      <c r="D31" s="882"/>
      <c r="E31" s="896">
        <v>3000</v>
      </c>
      <c r="F31" s="896"/>
      <c r="G31" s="881">
        <v>-315.70999999999998</v>
      </c>
    </row>
    <row r="32" spans="1:7" ht="15">
      <c r="A32" s="906" t="s">
        <v>1142</v>
      </c>
      <c r="B32" s="898" t="s">
        <v>1143</v>
      </c>
      <c r="C32" s="908"/>
      <c r="D32" s="882"/>
      <c r="E32" s="896">
        <v>500</v>
      </c>
      <c r="F32" s="896"/>
      <c r="G32" s="881"/>
    </row>
    <row r="33" spans="1:7" ht="25.5">
      <c r="A33" s="906" t="s">
        <v>1144</v>
      </c>
      <c r="B33" s="898" t="s">
        <v>1145</v>
      </c>
      <c r="C33" s="908"/>
      <c r="D33" s="914" t="s">
        <v>1281</v>
      </c>
      <c r="E33" s="896">
        <v>2500</v>
      </c>
      <c r="F33" s="896"/>
      <c r="G33" s="881">
        <v>-4304</v>
      </c>
    </row>
    <row r="34" spans="1:7" ht="15">
      <c r="A34" s="906" t="s">
        <v>1146</v>
      </c>
      <c r="B34" s="898" t="s">
        <v>1147</v>
      </c>
      <c r="C34" s="908"/>
      <c r="D34" s="882"/>
      <c r="E34" s="896">
        <v>16000</v>
      </c>
      <c r="F34" s="896"/>
      <c r="G34" s="881">
        <v>-12570</v>
      </c>
    </row>
    <row r="35" spans="1:7" ht="15">
      <c r="A35" s="906"/>
      <c r="B35" s="898"/>
      <c r="C35" s="896"/>
      <c r="D35" s="882"/>
      <c r="E35" s="905"/>
      <c r="F35" s="905"/>
      <c r="G35" s="881"/>
    </row>
    <row r="36" spans="1:7" ht="15">
      <c r="A36" s="906"/>
      <c r="B36" s="898"/>
      <c r="C36" s="896"/>
      <c r="D36" s="882"/>
      <c r="E36" s="905"/>
      <c r="F36" s="905"/>
      <c r="G36" s="881"/>
    </row>
    <row r="37" spans="1:7" ht="15">
      <c r="A37" s="906"/>
      <c r="B37" s="898"/>
      <c r="C37" s="896"/>
      <c r="D37" s="882"/>
      <c r="E37" s="905"/>
      <c r="F37" s="905"/>
      <c r="G37" s="881"/>
    </row>
    <row r="38" spans="1:7" ht="15">
      <c r="A38" s="906"/>
      <c r="B38" s="898"/>
      <c r="C38" s="896"/>
      <c r="D38" s="882"/>
      <c r="E38" s="905"/>
      <c r="F38" s="905"/>
      <c r="G38" s="881"/>
    </row>
    <row r="39" spans="1:7" ht="15">
      <c r="A39" s="906"/>
      <c r="B39" s="898"/>
      <c r="C39" s="896"/>
      <c r="D39" s="882"/>
      <c r="E39" s="905"/>
      <c r="F39" s="905"/>
      <c r="G39" s="881"/>
    </row>
    <row r="40" spans="1:7">
      <c r="A40" s="899"/>
      <c r="B40" s="888"/>
      <c r="C40" s="896"/>
      <c r="D40" s="882"/>
      <c r="E40" s="905"/>
      <c r="F40" s="905"/>
      <c r="G40" s="881"/>
    </row>
    <row r="41" spans="1:7">
      <c r="A41" s="899"/>
      <c r="B41" s="888"/>
      <c r="C41" s="896"/>
      <c r="D41" s="882"/>
      <c r="E41" s="905"/>
      <c r="F41" s="905"/>
      <c r="G41" s="881"/>
    </row>
    <row r="42" spans="1:7" ht="15">
      <c r="A42" s="900"/>
      <c r="B42" s="900" t="s">
        <v>808</v>
      </c>
      <c r="C42" s="904">
        <v>389305</v>
      </c>
      <c r="D42" s="882"/>
      <c r="E42" s="907">
        <v>50800</v>
      </c>
      <c r="F42" s="907">
        <v>0</v>
      </c>
      <c r="G42" s="881">
        <f>SUM(G4:G41)</f>
        <v>-24078.15</v>
      </c>
    </row>
    <row r="43" spans="1:7" ht="15">
      <c r="A43" s="901"/>
      <c r="B43" s="901" t="s">
        <v>1056</v>
      </c>
      <c r="C43" s="883">
        <v>113146.83</v>
      </c>
      <c r="D43" s="882"/>
      <c r="E43" s="905"/>
      <c r="F43" s="905"/>
      <c r="G43" s="881"/>
    </row>
    <row r="44" spans="1:7" ht="15">
      <c r="A44" s="902"/>
      <c r="B44" s="902" t="s">
        <v>1057</v>
      </c>
      <c r="C44" s="883">
        <v>0</v>
      </c>
      <c r="D44" s="882"/>
      <c r="E44" s="905"/>
      <c r="F44" s="905"/>
      <c r="G44" s="881"/>
    </row>
    <row r="45" spans="1:7" ht="15.75">
      <c r="A45" s="895"/>
      <c r="B45" s="895" t="s">
        <v>1055</v>
      </c>
      <c r="C45" s="913">
        <v>502451.83</v>
      </c>
      <c r="D45" s="882"/>
      <c r="E45" s="912">
        <v>50800</v>
      </c>
      <c r="F45" s="912">
        <v>0</v>
      </c>
      <c r="G45" s="881"/>
    </row>
    <row r="46" spans="1:7" ht="15.75">
      <c r="A46" s="903"/>
      <c r="B46" s="910" t="s">
        <v>337</v>
      </c>
      <c r="C46" s="904">
        <v>502451.83</v>
      </c>
      <c r="D46" s="911"/>
      <c r="E46" s="904">
        <v>553251.83000000007</v>
      </c>
      <c r="F46" s="904">
        <v>553251.83000000007</v>
      </c>
      <c r="G46" s="909">
        <f>F46+G42</f>
        <v>529173.68000000005</v>
      </c>
    </row>
  </sheetData>
  <mergeCells count="2">
    <mergeCell ref="A1:D1"/>
    <mergeCell ref="A2:D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2024_ΠΡΟΒΛ Έσοδα-Έξοδα</vt:lpstr>
      <vt:lpstr>2024 ΠΡΟΥΠΟΛΟΓΙΣΜΟΣ_ΑΝΑ (ΚΑΕ)</vt:lpstr>
      <vt:lpstr>2024 ΠΡΟΥΠΟΛΟΓΙΣΜΟΣ</vt:lpstr>
      <vt:lpstr>2024-ΠΡΟΫΠ ΑΝΑ ΒΟΜ</vt:lpstr>
      <vt:lpstr>01_ΜΥΤ 2024 ΛΙΣΤΑ ΑΝΑΓΚΩΝ</vt:lpstr>
      <vt:lpstr>02_ΧΙΟ 2024 ΛΙΣΤΑ ΑΝΑΓΚΩΝ</vt:lpstr>
      <vt:lpstr>03_ΛΗΜ 2023 ΛΙΣΤΑ ΑΝΑΓΚΩΝ</vt:lpstr>
      <vt:lpstr>04_ΣΑΜ 2024 ΛΙΣΤΑ ΑΝΑΓΚΩΝ</vt:lpstr>
      <vt:lpstr>05_ΡΟΔ 2023 ΛΙΣΤΑ ΑΝΑΓΚΩΝ</vt:lpstr>
      <vt:lpstr>06_ΣΥΡ 2024 ΛΙΣΤΑ ΑΝΑΓΚΩΝ</vt:lpstr>
      <vt:lpstr>07_ΚΕΝΤ 2024 ΛΙΣΤΑ ΑΝΑΓΚΩΝ</vt:lpstr>
      <vt:lpstr>08_ΒΙΒ 2024 ΛΙΣΤΑ ΑΝΑΓΚΩΝ</vt:lpstr>
      <vt:lpstr>09_ΑΘΗ 2024 ΛΙΣΤΑ ΑΝΑΓΚΩΝ</vt:lpstr>
      <vt:lpstr>Επιμερισμός</vt:lpstr>
      <vt:lpstr>'2024-ΠΡΟΫΠ ΑΝΑ ΒΟΜ'!Print_Area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2022-12-15T08:36:31Z</cp:lastPrinted>
  <dcterms:created xsi:type="dcterms:W3CDTF">2011-04-04T07:35:35Z</dcterms:created>
  <dcterms:modified xsi:type="dcterms:W3CDTF">2024-11-18T07:50:39Z</dcterms:modified>
</cp:coreProperties>
</file>