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egean.gr\Admin\Users\Prytaniko_Sigklitos\ΣΥΜΒΟΥΛΙΟ ΔΙΟΙΚΗΣΗΣ\Πρακτικά Συνεδριάσεων\Έκτακτη_23_13.11.2024\Εισηγήσεις\"/>
    </mc:Choice>
  </mc:AlternateContent>
  <bookViews>
    <workbookView xWindow="0" yWindow="0" windowWidth="28800" windowHeight="12330" tabRatio="790" activeTab="1"/>
  </bookViews>
  <sheets>
    <sheet name="2024_ΠΡΟΒΛ Έσοδα-Έξοδα" sheetId="62" r:id="rId1"/>
    <sheet name="2024 ΠΡΟΥΠΟΛΟΓΙΣΜΟΣ_ΑΝΑ (ΚΑΕ)" sheetId="7" r:id="rId2"/>
    <sheet name="2024 ΠΡΟΥΠΟΛΟΓΙΣΜΟΣ" sheetId="3" r:id="rId3"/>
    <sheet name="2024-ΠΡΟΫΠ ΑΝΑ ΒΟΜ" sheetId="10" r:id="rId4"/>
    <sheet name="01_ΜΥΤ 2024 ΛΙΣΤΑ ΑΝΑΓΚΩΝ" sheetId="63" r:id="rId5"/>
    <sheet name="02_ΧΙΟ 2024 ΛΙΣΤΑ ΑΝΑΓΚΩΝ" sheetId="64" r:id="rId6"/>
    <sheet name="03_ΛΗΜ 2023 ΛΙΣΤΑ ΑΝΑΓΚΩΝ" sheetId="65" r:id="rId7"/>
    <sheet name="04_ΣΑΜ 2024 ΛΙΣΤΑ ΑΝΑΓΚΩΝ" sheetId="66" r:id="rId8"/>
    <sheet name="05_ΡΟΔ 2023 ΛΙΣΤΑ ΑΝΑΓΚΩΝ" sheetId="67" r:id="rId9"/>
    <sheet name="06_ΣΥΡ 2024 ΛΙΣΤΑ ΑΝΑΓΚΩΝ" sheetId="68" r:id="rId10"/>
    <sheet name="07_ΚΕΝΤ 2024 ΛΙΣΤΑ ΑΝΑΓΚΩΝ" sheetId="69" r:id="rId11"/>
    <sheet name="08_ΒΙΒ 2024 ΛΙΣΤΑ ΑΝΑΓΚΩΝ" sheetId="70" r:id="rId12"/>
    <sheet name="09_ΑΘΗ 2024 ΛΙΣΤΑ ΑΝΑΓΚΩΝ" sheetId="71" r:id="rId13"/>
    <sheet name="Επιμερισμός" sheetId="51" r:id="rId14"/>
  </sheets>
  <externalReferences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</externalReferences>
  <definedNames>
    <definedName name="_____x1" localSheetId="10" hidden="1">{"partial screen",#N/A,FALSE,"State_Gov't"}</definedName>
    <definedName name="_____x1" localSheetId="0" hidden="1">{"partial screen",#N/A,FALSE,"State_Gov't"}</definedName>
    <definedName name="_____x1" hidden="1">{"partial screen",#N/A,FALSE,"State_Gov't"}</definedName>
    <definedName name="_____x2" localSheetId="10" hidden="1">{"partial screen",#N/A,FALSE,"State_Gov't"}</definedName>
    <definedName name="_____x2" localSheetId="0" hidden="1">{"partial screen",#N/A,FALSE,"State_Gov't"}</definedName>
    <definedName name="_____x2" hidden="1">{"partial screen",#N/A,FALSE,"State_Gov't"}</definedName>
    <definedName name="___x1" localSheetId="10" hidden="1">{"partial screen",#N/A,FALSE,"State_Gov't"}</definedName>
    <definedName name="___x1" localSheetId="0" hidden="1">{"partial screen",#N/A,FALSE,"State_Gov't"}</definedName>
    <definedName name="___x1" hidden="1">{"partial screen",#N/A,FALSE,"State_Gov't"}</definedName>
    <definedName name="___x2" localSheetId="10" hidden="1">{"partial screen",#N/A,FALSE,"State_Gov't"}</definedName>
    <definedName name="___x2" localSheetId="0" hidden="1">{"partial screen",#N/A,FALSE,"State_Gov't"}</definedName>
    <definedName name="___x2" hidden="1">{"partial screen",#N/A,FALSE,"State_Gov't"}</definedName>
    <definedName name="__123Graph_A" hidden="1">'[1]Table 5'!$B$11:$B$11</definedName>
    <definedName name="__123Graph_AChart1" localSheetId="0" hidden="1">'[2]2'!#REF!</definedName>
    <definedName name="__123Graph_AChart1" hidden="1">'[2]2'!#REF!</definedName>
    <definedName name="__123Graph_AChart2" localSheetId="0" hidden="1">'[2]2'!#REF!</definedName>
    <definedName name="__123Graph_AChart2" hidden="1">'[2]2'!#REF!</definedName>
    <definedName name="__123Graph_AChart3" localSheetId="0" hidden="1">'[2]2'!#REF!</definedName>
    <definedName name="__123Graph_AChart3" hidden="1">'[2]2'!#REF!</definedName>
    <definedName name="__123Graph_ACurrent" hidden="1">[3]CPIINDEX!$O$263:$O$310</definedName>
    <definedName name="__123Graph_AERDOLLAR" hidden="1">'[4]ex rate'!$F$30:$AM$30</definedName>
    <definedName name="__123Graph_AERRUBLE" hidden="1">'[4]ex rate'!$F$31:$AM$31</definedName>
    <definedName name="__123Graph_AGDP" localSheetId="0" hidden="1">[5]AQ!#REF!</definedName>
    <definedName name="__123Graph_AGDP" hidden="1">[5]AQ!#REF!</definedName>
    <definedName name="__123Graph_AMONEY" localSheetId="0" hidden="1">'[6]MonSurv-BC'!#REF!</definedName>
    <definedName name="__123Graph_AMONEY" hidden="1">'[6]MonSurv-BC'!#REF!</definedName>
    <definedName name="__123Graph_AREALRATE" hidden="1">'[4]ex rate'!$F$36:$AU$36</definedName>
    <definedName name="__123Graph_ARUBRATE" hidden="1">'[4]ex rate'!$K$37:$AN$37</definedName>
    <definedName name="__123Graph_ASEASON_CASH" localSheetId="0" hidden="1">'[6]MonSurv-BC'!#REF!</definedName>
    <definedName name="__123Graph_ASEASON_CASH" hidden="1">'[6]MonSurv-BC'!#REF!</definedName>
    <definedName name="__123Graph_ASEASON_MONEY" localSheetId="0" hidden="1">'[6]MonSurv-BC'!#REF!</definedName>
    <definedName name="__123Graph_ASEASON_MONEY" hidden="1">'[6]MonSurv-BC'!#REF!</definedName>
    <definedName name="__123Graph_ASEASON_SIGHT" localSheetId="0" hidden="1">'[6]MonSurv-BC'!#REF!</definedName>
    <definedName name="__123Graph_ASEASON_SIGHT" hidden="1">'[6]MonSurv-BC'!#REF!</definedName>
    <definedName name="__123Graph_ASEASON_TIME" localSheetId="0" hidden="1">'[6]MonSurv-BC'!#REF!</definedName>
    <definedName name="__123Graph_ASEASON_TIME" hidden="1">'[6]MonSurv-BC'!#REF!</definedName>
    <definedName name="__123Graph_AUSRATE" hidden="1">'[4]ex rate'!$K$36:$AN$36</definedName>
    <definedName name="__123Graph_B" localSheetId="0" hidden="1">[7]PlanTres!#REF!</definedName>
    <definedName name="__123Graph_B" hidden="1">[7]PlanTres!#REF!</definedName>
    <definedName name="__123Graph_BChart1" localSheetId="0" hidden="1">'[2]2'!#REF!</definedName>
    <definedName name="__123Graph_BChart1" hidden="1">'[2]2'!#REF!</definedName>
    <definedName name="__123Graph_BChart2" localSheetId="0" hidden="1">'[2]2'!#REF!</definedName>
    <definedName name="__123Graph_BChart2" hidden="1">'[2]2'!#REF!</definedName>
    <definedName name="__123Graph_BChart3" localSheetId="0" hidden="1">'[2]2'!#REF!</definedName>
    <definedName name="__123Graph_BChart3" hidden="1">'[2]2'!#REF!</definedName>
    <definedName name="__123Graph_BCURRENT" localSheetId="0" hidden="1">'[8]Dep fonct'!#REF!</definedName>
    <definedName name="__123Graph_BCURRENT" hidden="1">'[8]Dep fonct'!#REF!</definedName>
    <definedName name="__123Graph_BERDOLLAR" hidden="1">'[4]ex rate'!$F$36:$AM$36</definedName>
    <definedName name="__123Graph_BERRUBLE" hidden="1">'[4]ex rate'!$F$37:$AM$37</definedName>
    <definedName name="__123Graph_BMONEY" localSheetId="0" hidden="1">'[6]MonSurv-BC'!#REF!</definedName>
    <definedName name="__123Graph_BMONEY" hidden="1">'[6]MonSurv-BC'!#REF!</definedName>
    <definedName name="__123Graph_BREALRATE" hidden="1">'[4]ex rate'!$F$37:$AU$37</definedName>
    <definedName name="__123Graph_BRUBRATE" hidden="1">'[4]ex rate'!$K$31:$AN$31</definedName>
    <definedName name="__123Graph_BSEASON_CASH" localSheetId="0" hidden="1">'[6]MonSurv-BC'!#REF!</definedName>
    <definedName name="__123Graph_BSEASON_CASH" hidden="1">'[6]MonSurv-BC'!#REF!</definedName>
    <definedName name="__123Graph_BSEASON_MONEY" localSheetId="0" hidden="1">'[6]MonSurv-BC'!#REF!</definedName>
    <definedName name="__123Graph_BSEASON_MONEY" hidden="1">'[6]MonSurv-BC'!#REF!</definedName>
    <definedName name="__123Graph_BSEASON_TIME" localSheetId="0" hidden="1">'[6]MonSurv-BC'!#REF!</definedName>
    <definedName name="__123Graph_BSEASON_TIME" hidden="1">'[6]MonSurv-BC'!#REF!</definedName>
    <definedName name="__123Graph_BUSRATE" hidden="1">'[4]ex rate'!$K$30:$AN$30</definedName>
    <definedName name="__123Graph_C" localSheetId="0" hidden="1">[7]PlanTres!#REF!</definedName>
    <definedName name="__123Graph_C" hidden="1">[7]PlanTres!#REF!</definedName>
    <definedName name="__123Graph_CChart1" localSheetId="0" hidden="1">'[2]2'!#REF!</definedName>
    <definedName name="__123Graph_CChart1" hidden="1">'[2]2'!#REF!</definedName>
    <definedName name="__123Graph_CChart2" localSheetId="0" hidden="1">'[2]2'!#REF!</definedName>
    <definedName name="__123Graph_CChart2" hidden="1">'[2]2'!#REF!</definedName>
    <definedName name="__123Graph_CChart3" localSheetId="0" hidden="1">'[2]2'!#REF!</definedName>
    <definedName name="__123Graph_CChart3" hidden="1">'[2]2'!#REF!</definedName>
    <definedName name="__123Graph_CCURRENT" localSheetId="0" hidden="1">'[8]Dep fonct'!#REF!</definedName>
    <definedName name="__123Graph_CCURRENT" hidden="1">'[8]Dep fonct'!#REF!</definedName>
    <definedName name="__123Graph_CMONEY" localSheetId="0" hidden="1">'[6]MonSurv-BC'!#REF!</definedName>
    <definedName name="__123Graph_CMONEY" hidden="1">'[6]MonSurv-BC'!#REF!</definedName>
    <definedName name="__123Graph_CSEASON_CASH" localSheetId="0" hidden="1">'[6]MonSurv-BC'!#REF!</definedName>
    <definedName name="__123Graph_CSEASON_CASH" hidden="1">'[6]MonSurv-BC'!#REF!</definedName>
    <definedName name="__123Graph_CSEASON_MONEY" localSheetId="0" hidden="1">'[6]MonSurv-BC'!#REF!</definedName>
    <definedName name="__123Graph_CSEASON_MONEY" hidden="1">'[6]MonSurv-BC'!#REF!</definedName>
    <definedName name="__123Graph_CSEASON_SIGHT" localSheetId="0" hidden="1">'[6]MonSurv-BC'!#REF!</definedName>
    <definedName name="__123Graph_CSEASON_SIGHT" hidden="1">'[6]MonSurv-BC'!#REF!</definedName>
    <definedName name="__123Graph_CSEASON_TIME" localSheetId="0" hidden="1">'[6]MonSurv-BC'!#REF!</definedName>
    <definedName name="__123Graph_CSEASON_TIME" hidden="1">'[6]MonSurv-BC'!#REF!</definedName>
    <definedName name="__123Graph_D" localSheetId="0" hidden="1">[7]PlanTres!#REF!</definedName>
    <definedName name="__123Graph_D" hidden="1">[7]PlanTres!#REF!</definedName>
    <definedName name="__123Graph_DChart1" localSheetId="0" hidden="1">'[2]2'!#REF!</definedName>
    <definedName name="__123Graph_DChart1" hidden="1">'[2]2'!#REF!</definedName>
    <definedName name="__123Graph_DChart2" localSheetId="0" hidden="1">'[2]2'!#REF!</definedName>
    <definedName name="__123Graph_DChart2" hidden="1">'[2]2'!#REF!</definedName>
    <definedName name="__123Graph_DChart3" localSheetId="0" hidden="1">'[2]2'!#REF!</definedName>
    <definedName name="__123Graph_DChart3" hidden="1">'[2]2'!#REF!</definedName>
    <definedName name="__123Graph_DCURRENT" localSheetId="0" hidden="1">'[8]Dep fonct'!#REF!</definedName>
    <definedName name="__123Graph_DCURRENT" hidden="1">'[8]Dep fonct'!#REF!</definedName>
    <definedName name="__123Graph_DSEASON_MONEY" localSheetId="0" hidden="1">'[6]MonSurv-BC'!#REF!</definedName>
    <definedName name="__123Graph_DSEASON_MONEY" hidden="1">'[6]MonSurv-BC'!#REF!</definedName>
    <definedName name="__123Graph_DSEASON_SIGHT" localSheetId="0" hidden="1">'[6]MonSurv-BC'!#REF!</definedName>
    <definedName name="__123Graph_DSEASON_SIGHT" hidden="1">'[6]MonSurv-BC'!#REF!</definedName>
    <definedName name="__123Graph_DSEASON_TIME" localSheetId="0" hidden="1">'[6]MonSurv-BC'!#REF!</definedName>
    <definedName name="__123Graph_DSEASON_TIME" hidden="1">'[6]MonSurv-BC'!#REF!</definedName>
    <definedName name="__123Graph_E" localSheetId="0" hidden="1">[7]PlanTres!#REF!</definedName>
    <definedName name="__123Graph_E" hidden="1">[7]PlanTres!#REF!</definedName>
    <definedName name="__123Graph_EChart1" localSheetId="0" hidden="1">'[2]2'!#REF!</definedName>
    <definedName name="__123Graph_EChart1" hidden="1">'[2]2'!#REF!</definedName>
    <definedName name="__123Graph_EChart2" localSheetId="0" hidden="1">'[2]2'!#REF!</definedName>
    <definedName name="__123Graph_EChart2" hidden="1">'[2]2'!#REF!</definedName>
    <definedName name="__123Graph_EChart3" localSheetId="0" hidden="1">'[2]2'!#REF!</definedName>
    <definedName name="__123Graph_EChart3" hidden="1">'[2]2'!#REF!</definedName>
    <definedName name="__123Graph_ECURRENT" localSheetId="0" hidden="1">'[8]Dep fonct'!#REF!</definedName>
    <definedName name="__123Graph_ECURRENT" hidden="1">'[8]Dep fonct'!#REF!</definedName>
    <definedName name="__123Graph_ESEASON_CASH" localSheetId="0" hidden="1">'[6]MonSurv-BC'!#REF!</definedName>
    <definedName name="__123Graph_ESEASON_CASH" hidden="1">'[6]MonSurv-BC'!#REF!</definedName>
    <definedName name="__123Graph_ESEASON_MONEY" localSheetId="0" hidden="1">'[6]MonSurv-BC'!#REF!</definedName>
    <definedName name="__123Graph_ESEASON_MONEY" hidden="1">'[6]MonSurv-BC'!#REF!</definedName>
    <definedName name="__123Graph_ESEASON_TIME" localSheetId="0" hidden="1">'[6]MonSurv-BC'!#REF!</definedName>
    <definedName name="__123Graph_ESEASON_TIME" hidden="1">'[6]MonSurv-BC'!#REF!</definedName>
    <definedName name="__123Graph_F" localSheetId="0" hidden="1">[7]PlanTres!#REF!</definedName>
    <definedName name="__123Graph_F" hidden="1">[7]PlanTres!#REF!</definedName>
    <definedName name="__123Graph_FChart1" localSheetId="0" hidden="1">'[2]2'!#REF!</definedName>
    <definedName name="__123Graph_FChart1" hidden="1">'[2]2'!#REF!</definedName>
    <definedName name="__123Graph_FChart2" localSheetId="0" hidden="1">'[2]2'!#REF!</definedName>
    <definedName name="__123Graph_FChart2" hidden="1">'[2]2'!#REF!</definedName>
    <definedName name="__123Graph_FChart3" localSheetId="0" hidden="1">'[2]2'!#REF!</definedName>
    <definedName name="__123Graph_FChart3" hidden="1">'[2]2'!#REF!</definedName>
    <definedName name="__123Graph_FCurrent" localSheetId="0" hidden="1">'[2]2'!#REF!</definedName>
    <definedName name="__123Graph_FCurrent" hidden="1">'[2]2'!#REF!</definedName>
    <definedName name="__123Graph_X" localSheetId="0" hidden="1">[9]E!#REF!</definedName>
    <definedName name="__123Graph_X" hidden="1">[9]E!#REF!</definedName>
    <definedName name="__123Graph_XChart1" localSheetId="0" hidden="1">'[10]Summary BOP'!#REF!</definedName>
    <definedName name="__123Graph_XChart1" hidden="1">'[10]Summary BOP'!#REF!</definedName>
    <definedName name="__123Graph_XCREDIT" localSheetId="0" hidden="1">'[6]MonSurv-BC'!#REF!</definedName>
    <definedName name="__123Graph_XCREDIT" hidden="1">'[6]MonSurv-BC'!#REF!</definedName>
    <definedName name="__123Graph_XCurrent" hidden="1">[3]CPIINDEX!$B$263:$B$310</definedName>
    <definedName name="__123Graph_XERDOLLAR" hidden="1">'[4]ex rate'!$F$15:$AM$15</definedName>
    <definedName name="__123Graph_XERRUBLE" hidden="1">'[4]ex rate'!$F$15:$AM$15</definedName>
    <definedName name="__123Graph_XRUBRATE" hidden="1">'[4]ex rate'!$K$15:$AN$15</definedName>
    <definedName name="__123Graph_XUSRATE" hidden="1">'[4]ex rate'!$K$15:$AN$15</definedName>
    <definedName name="__x1" localSheetId="10" hidden="1">{"partial screen",#N/A,FALSE,"State_Gov't"}</definedName>
    <definedName name="__x1" localSheetId="0" hidden="1">{"partial screen",#N/A,FALSE,"State_Gov't"}</definedName>
    <definedName name="__x1" hidden="1">{"partial screen",#N/A,FALSE,"State_Gov't"}</definedName>
    <definedName name="__x2" localSheetId="10" hidden="1">{"partial screen",#N/A,FALSE,"State_Gov't"}</definedName>
    <definedName name="__x2" localSheetId="0" hidden="1">{"partial screen",#N/A,FALSE,"State_Gov't"}</definedName>
    <definedName name="__x2" hidden="1">{"partial screen",#N/A,FALSE,"State_Gov't"}</definedName>
    <definedName name="_1___123Graph_AChart_1A" hidden="1">[3]CPIINDEX!$O$263:$O$310</definedName>
    <definedName name="_1__123Graph_AINVENT_SALES" localSheetId="0" hidden="1">#REF!</definedName>
    <definedName name="_1__123Graph_AINVENT_SALES" hidden="1">#REF!</definedName>
    <definedName name="_10___123Graph_XChart_3A" hidden="1">[3]CPIINDEX!$B$203:$B$310</definedName>
    <definedName name="_11___123Graph_XChart_4A" hidden="1">[3]CPIINDEX!$B$239:$B$298</definedName>
    <definedName name="_12__123Graph_AGROWTH_CPI" localSheetId="0" hidden="1">[11]Data!#REF!</definedName>
    <definedName name="_12__123Graph_AGROWTH_CPI" hidden="1">[11]Data!#REF!</definedName>
    <definedName name="_123graph_b" localSheetId="0" hidden="1">[12]A!#REF!</definedName>
    <definedName name="_123graph_b" hidden="1">[12]A!#REF!</definedName>
    <definedName name="_12no" localSheetId="0" hidden="1">'[8]Dep fonct'!#REF!</definedName>
    <definedName name="_12no" hidden="1">'[8]Dep fonct'!#REF!</definedName>
    <definedName name="_13__123Graph_AMIMPMA_1" localSheetId="0" hidden="1">#REF!</definedName>
    <definedName name="_13__123Graph_AMIMPMA_1" hidden="1">#REF!</definedName>
    <definedName name="_14__123Graph_ANDA_OIN" localSheetId="0" hidden="1">#REF!</definedName>
    <definedName name="_14__123Graph_ANDA_OIN" hidden="1">#REF!</definedName>
    <definedName name="_19__123Graph_ANDA_2" localSheetId="0" hidden="1">[13]A!#REF!</definedName>
    <definedName name="_19__123Graph_ANDA_2" hidden="1">[13]A!#REF!</definedName>
    <definedName name="_2___123Graph_AChart_2A" hidden="1">[3]CPIINDEX!$K$203:$K$304</definedName>
    <definedName name="_24__123Graph_ANDA_NIR" localSheetId="0" hidden="1">[13]A!#REF!</definedName>
    <definedName name="_24__123Graph_ANDA_NIR" hidden="1">[13]A!#REF!</definedName>
    <definedName name="_25__123Graph_AR_BMONEY" localSheetId="0" hidden="1">#REF!</definedName>
    <definedName name="_25__123Graph_AR_BMONEY" hidden="1">#REF!</definedName>
    <definedName name="_26__123Graph_AREALEX_WAGE" hidden="1">[14]PRIVATE_OLD!$E$13:$E$49</definedName>
    <definedName name="_3___123Graph_AChart_3A" hidden="1">[3]CPIINDEX!$O$203:$O$304</definedName>
    <definedName name="_31__123Graph_ASEIGNOR" localSheetId="0" hidden="1">[15]seignior!#REF!</definedName>
    <definedName name="_31__123Graph_ASEIGNOR" hidden="1">[15]seignior!#REF!</definedName>
    <definedName name="_32__123Graph_BNDA_OIN" localSheetId="0" hidden="1">#REF!</definedName>
    <definedName name="_32__123Graph_BNDA_OIN" hidden="1">#REF!</definedName>
    <definedName name="_33__123Graph_BR_BMONEY" localSheetId="0" hidden="1">#REF!</definedName>
    <definedName name="_33__123Graph_BR_BMONEY" hidden="1">#REF!</definedName>
    <definedName name="_34__123Graph_BREALEX_WAGE" hidden="1">[14]PRIVATE_OLD!$F$13:$F$49</definedName>
    <definedName name="_39__123Graph_BSEIGNOR" localSheetId="0" hidden="1">[15]seignior!#REF!</definedName>
    <definedName name="_39__123Graph_BSEIGNOR" hidden="1">[15]seignior!#REF!</definedName>
    <definedName name="_4___123Graph_AChart_4A" hidden="1">[3]CPIINDEX!$O$239:$O$298</definedName>
    <definedName name="_40__123Graph_CMIMPMA_0" localSheetId="0" hidden="1">#REF!</definedName>
    <definedName name="_40__123Graph_CMIMPMA_0" hidden="1">#REF!</definedName>
    <definedName name="_45__123Graph_DGROWTH_CPI" localSheetId="0" hidden="1">[11]Data!#REF!</definedName>
    <definedName name="_45__123Graph_DGROWTH_CPI" hidden="1">[11]Data!#REF!</definedName>
    <definedName name="_46__123Graph_DMIMPMA_1" localSheetId="0" hidden="1">#REF!</definedName>
    <definedName name="_46__123Graph_DMIMPMA_1" hidden="1">#REF!</definedName>
    <definedName name="_5___123Graph_BChart_1A" hidden="1">[3]CPIINDEX!$S$263:$S$310</definedName>
    <definedName name="_51__123Graph_DNDA_NIR" localSheetId="0" hidden="1">[13]A!#REF!</definedName>
    <definedName name="_51__123Graph_DNDA_NIR" hidden="1">[13]A!#REF!</definedName>
    <definedName name="_52__123Graph_EMIMPMA_0" localSheetId="0" hidden="1">#REF!</definedName>
    <definedName name="_52__123Graph_EMIMPMA_0" hidden="1">#REF!</definedName>
    <definedName name="_53__123Graph_EMIMPMA_1" localSheetId="0" hidden="1">#REF!</definedName>
    <definedName name="_53__123Graph_EMIMPMA_1" hidden="1">#REF!</definedName>
    <definedName name="_54__123Graph_FMIMPMA_0" localSheetId="0" hidden="1">#REF!</definedName>
    <definedName name="_54__123Graph_FMIMPMA_0" hidden="1">#REF!</definedName>
    <definedName name="_55__123Graph_XMIMPMA_0" localSheetId="0" hidden="1">#REF!</definedName>
    <definedName name="_55__123Graph_XMIMPMA_0" hidden="1">#REF!</definedName>
    <definedName name="_6___123Graph_BChart_3A" localSheetId="0" hidden="1">[16]CPIINDEX!#REF!</definedName>
    <definedName name="_6___123Graph_BChart_3A" hidden="1">[16]CPIINDEX!#REF!</definedName>
    <definedName name="_60__123Graph_XNDA_2" localSheetId="0" hidden="1">[13]A!#REF!</definedName>
    <definedName name="_60__123Graph_XNDA_2" hidden="1">[13]A!#REF!</definedName>
    <definedName name="_65__123Graph_XNDA_NIR" localSheetId="0" hidden="1">[13]A!#REF!</definedName>
    <definedName name="_65__123Graph_XNDA_NIR" hidden="1">[13]A!#REF!</definedName>
    <definedName name="_66__123Graph_XR_BMONEY" localSheetId="0" hidden="1">#REF!</definedName>
    <definedName name="_66__123Graph_XR_BMONEY" hidden="1">#REF!</definedName>
    <definedName name="_7___123Graph_BChart_4A" localSheetId="0" hidden="1">[16]CPIINDEX!#REF!</definedName>
    <definedName name="_7___123Graph_BChart_4A" hidden="1">[16]CPIINDEX!#REF!</definedName>
    <definedName name="_71__123Graph_XREALEX_WAGE" localSheetId="0" hidden="1">[17]PRIVATE!#REF!</definedName>
    <definedName name="_71__123Graph_XREALEX_WAGE" hidden="1">[17]PRIVATE!#REF!</definedName>
    <definedName name="_8___123Graph_XChart_1A" hidden="1">[3]CPIINDEX!$B$263:$B$310</definedName>
    <definedName name="_9___123Graph_XChart_2A" hidden="1">[3]CPIINDEX!$B$203:$B$310</definedName>
    <definedName name="_Fill" localSheetId="0" hidden="1">#REF!</definedName>
    <definedName name="_Fill" hidden="1">#REF!</definedName>
    <definedName name="_Fill1" localSheetId="0" hidden="1">#REF!</definedName>
    <definedName name="_Fill1" hidden="1">#REF!</definedName>
    <definedName name="_FILLL" localSheetId="0" hidden="1">[18]Fund_Credit!#REF!</definedName>
    <definedName name="_FILLL" hidden="1">[18]Fund_Credit!#REF!</definedName>
    <definedName name="_filterd" hidden="1">[19]C!$P$428:$T$428</definedName>
    <definedName name="_xlnm._FilterDatabase" hidden="1">[20]C!$P$428:$T$428</definedName>
    <definedName name="_Key1" localSheetId="0" hidden="1">#REF!</definedName>
    <definedName name="_Key1" hidden="1">#REF!</definedName>
    <definedName name="_Key2" localSheetId="0" hidden="1">'[21]11 rev 94 '!#REF!</definedName>
    <definedName name="_Key2" hidden="1">'[21]11 rev 94 '!#REF!</definedName>
    <definedName name="_LL2" localSheetId="10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LL2" localSheetId="0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LL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MatMult_A" localSheetId="0" hidden="1">#REF!</definedName>
    <definedName name="_MatMult_A" hidden="1">#REF!</definedName>
    <definedName name="_MatMult_AxB" localSheetId="0" hidden="1">#REF!</definedName>
    <definedName name="_MatMult_AxB" hidden="1">#REF!</definedName>
    <definedName name="_MatMult_B" localSheetId="0" hidden="1">#REF!</definedName>
    <definedName name="_MatMult_B" hidden="1">#REF!</definedName>
    <definedName name="_Order1" hidden="1">255</definedName>
    <definedName name="_Order2" hidden="1">0</definedName>
    <definedName name="_Parse_In" localSheetId="0" hidden="1">#REF!</definedName>
    <definedName name="_Parse_In" hidden="1">#REF!</definedName>
    <definedName name="_Parse_Out" localSheetId="0" hidden="1">#REF!</definedName>
    <definedName name="_Parse_Out" hidden="1">#REF!</definedName>
    <definedName name="_Regression_Int" hidden="1">1</definedName>
    <definedName name="_Regression_Out" localSheetId="0" hidden="1">#REF!</definedName>
    <definedName name="_Regression_Out" hidden="1">#REF!</definedName>
    <definedName name="_Regression_X" localSheetId="0" hidden="1">#REF!</definedName>
    <definedName name="_Regression_X" hidden="1">#REF!</definedName>
    <definedName name="_Regression_Y" localSheetId="0" hidden="1">#REF!</definedName>
    <definedName name="_Regression_Y" hidden="1">#REF!</definedName>
    <definedName name="_Sort" localSheetId="0" hidden="1">#REF!</definedName>
    <definedName name="_Sort" hidden="1">#REF!</definedName>
    <definedName name="_x1" localSheetId="10" hidden="1">{"partial screen",#N/A,FALSE,"State_Gov't"}</definedName>
    <definedName name="_x1" localSheetId="0" hidden="1">{"partial screen",#N/A,FALSE,"State_Gov't"}</definedName>
    <definedName name="_x1" hidden="1">{"partial screen",#N/A,FALSE,"State_Gov't"}</definedName>
    <definedName name="_x2" localSheetId="10" hidden="1">{"partial screen",#N/A,FALSE,"State_Gov't"}</definedName>
    <definedName name="_x2" localSheetId="0" hidden="1">{"partial screen",#N/A,FALSE,"State_Gov't"}</definedName>
    <definedName name="_x2" hidden="1">{"partial screen",#N/A,FALSE,"State_Gov't"}</definedName>
    <definedName name="a" localSheetId="0" hidden="1">'[2]2'!#REF!</definedName>
    <definedName name="a" hidden="1">'[2]2'!#REF!</definedName>
    <definedName name="aa" localSheetId="10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aa" localSheetId="0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aa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aaa" localSheetId="10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aaa" localSheetId="0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aaa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abu" localSheetId="10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abu" localSheetId="0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abu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ACwvu.PLA1." localSheetId="0" hidden="1">'[22]COP FED'!#REF!</definedName>
    <definedName name="ACwvu.PLA1." hidden="1">'[22]COP FED'!#REF!</definedName>
    <definedName name="ACwvu.PLA2." hidden="1">'[23]COP FED'!$A$1:$N$49</definedName>
    <definedName name="ACwvu.Print." localSheetId="0" hidden="1">[24]Med!#REF!</definedName>
    <definedName name="ACwvu.Print." hidden="1">[24]Med!#REF!</definedName>
    <definedName name="anscount" hidden="1">1</definedName>
    <definedName name="ARAERER" localSheetId="10" hidden="1">{"'15.01L'!$A$1:$I$62"}</definedName>
    <definedName name="ARAERER" hidden="1">{"'15.01L'!$A$1:$I$62"}</definedName>
    <definedName name="ARAR" localSheetId="10" hidden="1">{"partial screen",#N/A,FALSE,"State_Gov't"}</definedName>
    <definedName name="ARAR" hidden="1">{"partial screen",#N/A,FALSE,"State_Gov't"}</definedName>
    <definedName name="Argentina" localSheetId="10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Argentina" localSheetId="0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Argentina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ARRRR" localSheetId="10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ARRRR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bb" localSheetId="10" hidden="1">{"Riqfin97",#N/A,FALSE,"Tran";"Riqfinpro",#N/A,FALSE,"Tran"}</definedName>
    <definedName name="bb" localSheetId="0" hidden="1">{"Riqfin97",#N/A,FALSE,"Tran";"Riqfinpro",#N/A,FALSE,"Tran"}</definedName>
    <definedName name="bb" hidden="1">{"Riqfin97",#N/A,FALSE,"Tran";"Riqfinpro",#N/A,FALSE,"Tran"}</definedName>
    <definedName name="bbbb" localSheetId="0" hidden="1">#REF!</definedName>
    <definedName name="bbbb" hidden="1">#REF!</definedName>
    <definedName name="BBVBV" localSheetId="10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BBVBV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BLPH1" hidden="1">'[25]Ex rate bloom'!$A$4</definedName>
    <definedName name="BLPH10" localSheetId="0" hidden="1">#REF!</definedName>
    <definedName name="BLPH10" hidden="1">#REF!</definedName>
    <definedName name="BLPH11" localSheetId="0" hidden="1">#REF!</definedName>
    <definedName name="BLPH11" hidden="1">#REF!</definedName>
    <definedName name="BLPH12" localSheetId="0" hidden="1">#REF!</definedName>
    <definedName name="BLPH12" hidden="1">#REF!</definedName>
    <definedName name="BLPH13" localSheetId="0" hidden="1">#REF!</definedName>
    <definedName name="BLPH13" hidden="1">#REF!</definedName>
    <definedName name="BLPH14" localSheetId="0" hidden="1">[26]Raw_1!#REF!</definedName>
    <definedName name="BLPH14" hidden="1">[26]Raw_1!#REF!</definedName>
    <definedName name="BLPH15" localSheetId="0" hidden="1">#REF!</definedName>
    <definedName name="BLPH15" hidden="1">#REF!</definedName>
    <definedName name="BLPH16" localSheetId="0" hidden="1">#REF!</definedName>
    <definedName name="BLPH16" hidden="1">#REF!</definedName>
    <definedName name="BLPH17" localSheetId="0" hidden="1">#REF!</definedName>
    <definedName name="BLPH17" hidden="1">#REF!</definedName>
    <definedName name="BLPH18" localSheetId="0" hidden="1">#REF!</definedName>
    <definedName name="BLPH18" hidden="1">#REF!</definedName>
    <definedName name="BLPH19" localSheetId="0" hidden="1">#REF!</definedName>
    <definedName name="BLPH19" hidden="1">#REF!</definedName>
    <definedName name="BLPH2" hidden="1">'[25]Ex rate bloom'!$D$4</definedName>
    <definedName name="BLPH20" localSheetId="0" hidden="1">#REF!</definedName>
    <definedName name="BLPH20" hidden="1">#REF!</definedName>
    <definedName name="BLPH21" localSheetId="0" hidden="1">#REF!</definedName>
    <definedName name="BLPH21" hidden="1">#REF!</definedName>
    <definedName name="BLPH22" localSheetId="0" hidden="1">#REF!</definedName>
    <definedName name="BLPH22" hidden="1">#REF!</definedName>
    <definedName name="BLPH23" localSheetId="0" hidden="1">#REF!</definedName>
    <definedName name="BLPH23" hidden="1">#REF!</definedName>
    <definedName name="BLPH24" localSheetId="0" hidden="1">#REF!</definedName>
    <definedName name="BLPH24" hidden="1">#REF!</definedName>
    <definedName name="BLPH25" localSheetId="0" hidden="1">#REF!</definedName>
    <definedName name="BLPH25" hidden="1">#REF!</definedName>
    <definedName name="BLPH26" localSheetId="0" hidden="1">#REF!</definedName>
    <definedName name="BLPH26" hidden="1">#REF!</definedName>
    <definedName name="BLPH27" localSheetId="0" hidden="1">#REF!</definedName>
    <definedName name="BLPH27" hidden="1">#REF!</definedName>
    <definedName name="BLPH28" localSheetId="0" hidden="1">#REF!</definedName>
    <definedName name="BLPH28" hidden="1">#REF!</definedName>
    <definedName name="BLPH29" localSheetId="0" hidden="1">#REF!</definedName>
    <definedName name="BLPH29" hidden="1">#REF!</definedName>
    <definedName name="BLPH3" hidden="1">'[25]Ex rate bloom'!$G$4</definedName>
    <definedName name="BLPH30" localSheetId="0" hidden="1">#REF!</definedName>
    <definedName name="BLPH30" hidden="1">#REF!</definedName>
    <definedName name="BLPH31" localSheetId="0" hidden="1">#REF!</definedName>
    <definedName name="BLPH31" hidden="1">#REF!</definedName>
    <definedName name="BLPH32" localSheetId="0" hidden="1">#REF!</definedName>
    <definedName name="BLPH32" hidden="1">#REF!</definedName>
    <definedName name="BLPH33" localSheetId="0" hidden="1">#REF!</definedName>
    <definedName name="BLPH33" hidden="1">#REF!</definedName>
    <definedName name="BLPH34" localSheetId="0" hidden="1">#REF!</definedName>
    <definedName name="BLPH34" hidden="1">#REF!</definedName>
    <definedName name="BLPH35" localSheetId="0" hidden="1">#REF!</definedName>
    <definedName name="BLPH35" hidden="1">#REF!</definedName>
    <definedName name="BLPH36" localSheetId="0" hidden="1">#REF!</definedName>
    <definedName name="BLPH36" hidden="1">#REF!</definedName>
    <definedName name="BLPH37" localSheetId="0" hidden="1">#REF!</definedName>
    <definedName name="BLPH37" hidden="1">#REF!</definedName>
    <definedName name="BLPH38" localSheetId="0" hidden="1">#REF!</definedName>
    <definedName name="BLPH38" hidden="1">#REF!</definedName>
    <definedName name="BLPH39" localSheetId="0" hidden="1">#REF!</definedName>
    <definedName name="BLPH39" hidden="1">#REF!</definedName>
    <definedName name="BLPH4" hidden="1">'[25]Ex rate bloom'!$J$4</definedName>
    <definedName name="BLPH40" localSheetId="0" hidden="1">#REF!</definedName>
    <definedName name="BLPH40" hidden="1">#REF!</definedName>
    <definedName name="BLPH41" localSheetId="0" hidden="1">#REF!</definedName>
    <definedName name="BLPH41" hidden="1">#REF!</definedName>
    <definedName name="BLPH42" localSheetId="0" hidden="1">#REF!</definedName>
    <definedName name="BLPH42" hidden="1">#REF!</definedName>
    <definedName name="BLPH43" localSheetId="0" hidden="1">#REF!</definedName>
    <definedName name="BLPH43" hidden="1">#REF!</definedName>
    <definedName name="BLPH44" localSheetId="0" hidden="1">#REF!</definedName>
    <definedName name="BLPH44" hidden="1">#REF!</definedName>
    <definedName name="BLPH45" localSheetId="0" hidden="1">#REF!</definedName>
    <definedName name="BLPH45" hidden="1">#REF!</definedName>
    <definedName name="BLPH46" localSheetId="0" hidden="1">#REF!</definedName>
    <definedName name="BLPH46" hidden="1">#REF!</definedName>
    <definedName name="BLPH47" localSheetId="0" hidden="1">#REF!</definedName>
    <definedName name="BLPH47" hidden="1">#REF!</definedName>
    <definedName name="BLPH5" hidden="1">'[25]Ex rate bloom'!$M$4</definedName>
    <definedName name="BLPH50" localSheetId="0" hidden="1">[27]daily!#REF!</definedName>
    <definedName name="BLPH50" hidden="1">[27]daily!#REF!</definedName>
    <definedName name="BLPH51" localSheetId="0" hidden="1">[27]daily!#REF!</definedName>
    <definedName name="BLPH51" hidden="1">[27]daily!#REF!</definedName>
    <definedName name="BLPH53" localSheetId="0" hidden="1">[27]daily!#REF!</definedName>
    <definedName name="BLPH53" hidden="1">[27]daily!#REF!</definedName>
    <definedName name="BLPH54" localSheetId="0" hidden="1">[27]daily!#REF!</definedName>
    <definedName name="BLPH54" hidden="1">[27]daily!#REF!</definedName>
    <definedName name="BLPH55" localSheetId="0" hidden="1">[27]daily!#REF!</definedName>
    <definedName name="BLPH55" hidden="1">[27]daily!#REF!</definedName>
    <definedName name="BLPH56" localSheetId="0" hidden="1">[27]daily!#REF!</definedName>
    <definedName name="BLPH56" hidden="1">[27]daily!#REF!</definedName>
    <definedName name="BLPH57" localSheetId="0" hidden="1">[27]daily!#REF!</definedName>
    <definedName name="BLPH57" hidden="1">[27]daily!#REF!</definedName>
    <definedName name="BLPH6" hidden="1">'[25]Ex rate bloom'!$P$4</definedName>
    <definedName name="BLPH7" hidden="1">'[25]Ex rate bloom'!$S$4</definedName>
    <definedName name="BLPH8" hidden="1">'[25]Ex rate bloom'!$V$4</definedName>
    <definedName name="BLPH9" localSheetId="0" hidden="1">#REF!</definedName>
    <definedName name="BLPH9" hidden="1">#REF!</definedName>
    <definedName name="board" localSheetId="10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board" localSheetId="0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board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" localSheetId="10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" localSheetId="0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1" localSheetId="10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1" localSheetId="0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1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2" localSheetId="10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2" localSheetId="0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3" localSheetId="10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3" localSheetId="0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3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r" localSheetId="0" hidden="1">'[28]2'!#REF!</definedName>
    <definedName name="car" hidden="1">'[28]2'!#REF!</definedName>
    <definedName name="CBB" localSheetId="10" hidden="1">{"Tab1",#N/A,FALSE,"P";"Tab2",#N/A,FALSE,"P"}</definedName>
    <definedName name="CBB" hidden="1">{"Tab1",#N/A,FALSE,"P";"Tab2",#N/A,FALSE,"P"}</definedName>
    <definedName name="CBXB" localSheetId="10" hidden="1">{"partial screen",#N/A,FALSE,"State_Gov't"}</definedName>
    <definedName name="CBXB" hidden="1">{"partial screen",#N/A,FALSE,"State_Gov't"}</definedName>
    <definedName name="cc" localSheetId="10" hidden="1">{"Riqfin97",#N/A,FALSE,"Tran";"Riqfinpro",#N/A,FALSE,"Tran"}</definedName>
    <definedName name="cc" localSheetId="0" hidden="1">{"Riqfin97",#N/A,FALSE,"Tran";"Riqfinpro",#N/A,FALSE,"Tran"}</definedName>
    <definedName name="cc" hidden="1">{"Riqfin97",#N/A,FALSE,"Tran";"Riqfinpro",#N/A,FALSE,"Tran"}</definedName>
    <definedName name="ccc" localSheetId="10" hidden="1">{"Riqfin97",#N/A,FALSE,"Tran";"Riqfinpro",#N/A,FALSE,"Tran"}</definedName>
    <definedName name="ccc" localSheetId="0" hidden="1">{"Riqfin97",#N/A,FALSE,"Tran";"Riqfinpro",#N/A,FALSE,"Tran"}</definedName>
    <definedName name="ccc" hidden="1">{"Riqfin97",#N/A,FALSE,"Tran";"Riqfinpro",#N/A,FALSE,"Tran"}</definedName>
    <definedName name="comp" localSheetId="10" hidden="1">{"BOP_TAB",#N/A,FALSE,"N";"MIDTERM_TAB",#N/A,FALSE,"O";"FUND_CRED",#N/A,FALSE,"P";"DEBT_TAB1",#N/A,FALSE,"Q";"DEBT_TAB2",#N/A,FALSE,"Q";"FORFIN_TAB1",#N/A,FALSE,"R";"FORFIN_TAB2",#N/A,FALSE,"R";"BOP_ANALY",#N/A,FALSE,"U"}</definedName>
    <definedName name="comp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comp" hidden="1">{"BOP_TAB",#N/A,FALSE,"N";"MIDTERM_TAB",#N/A,FALSE,"O";"FUND_CRED",#N/A,FALSE,"P";"DEBT_TAB1",#N/A,FALSE,"Q";"DEBT_TAB2",#N/A,FALSE,"Q";"FORFIN_TAB1",#N/A,FALSE,"R";"FORFIN_TAB2",#N/A,FALSE,"R";"BOP_ANALY",#N/A,FALSE,"U"}</definedName>
    <definedName name="contents2" localSheetId="0" hidden="1">[29]MSRV!#REF!</definedName>
    <definedName name="contents2" hidden="1">[29]MSRV!#REF!</definedName>
    <definedName name="cp" localSheetId="0" hidden="1">'[30]C Summary'!#REF!</definedName>
    <definedName name="cp" hidden="1">'[30]C Summary'!#REF!</definedName>
    <definedName name="CVBBBB" localSheetId="10" hidden="1">{"Riqfin97",#N/A,FALSE,"Tran";"Riqfinpro",#N/A,FALSE,"Tran"}</definedName>
    <definedName name="CVBBBB" hidden="1">{"Riqfin97",#N/A,FALSE,"Tran";"Riqfinpro",#N/A,FALSE,"Tran"}</definedName>
    <definedName name="Cwvu.a." localSheetId="10" hidden="1">[31]BOP!$36:$36,[31]BOP!$44:$44,[31]BOP!$59:$59,[31]BOP!#REF!,[31]BOP!#REF!,[31]BOP!$81:$88</definedName>
    <definedName name="Cwvu.a." localSheetId="0" hidden="1">[31]BOP!$36:$36,[31]BOP!$44:$44,[31]BOP!$59:$59,[31]BOP!#REF!,[31]BOP!#REF!,[31]BOP!$81:$88</definedName>
    <definedName name="Cwvu.a." hidden="1">[31]BOP!$36:$36,[31]BOP!$44:$44,[31]BOP!$59:$59,[31]BOP!#REF!,[31]BOP!#REF!,[31]BOP!$81:$88</definedName>
    <definedName name="Cwvu.bop." localSheetId="10" hidden="1">[31]BOP!$36:$36,[31]BOP!$44:$44,[31]BOP!$59:$59,[31]BOP!#REF!,[31]BOP!#REF!,[31]BOP!$81:$88</definedName>
    <definedName name="Cwvu.bop." localSheetId="0" hidden="1">[31]BOP!$36:$36,[31]BOP!$44:$44,[31]BOP!$59:$59,[31]BOP!#REF!,[31]BOP!#REF!,[31]BOP!$81:$88</definedName>
    <definedName name="Cwvu.bop." hidden="1">[31]BOP!$36:$36,[31]BOP!$44:$44,[31]BOP!$59:$59,[31]BOP!#REF!,[31]BOP!#REF!,[31]BOP!$81:$88</definedName>
    <definedName name="Cwvu.bop.sr." localSheetId="10" hidden="1">[31]BOP!$36:$36,[31]BOP!$44:$44,[31]BOP!$59:$59,[31]BOP!#REF!,[31]BOP!#REF!,[31]BOP!$81:$88</definedName>
    <definedName name="Cwvu.bop.sr." localSheetId="0" hidden="1">[31]BOP!$36:$36,[31]BOP!$44:$44,[31]BOP!$59:$59,[31]BOP!#REF!,[31]BOP!#REF!,[31]BOP!$81:$88</definedName>
    <definedName name="Cwvu.bop.sr." hidden="1">[31]BOP!$36:$36,[31]BOP!$44:$44,[31]BOP!$59:$59,[31]BOP!#REF!,[31]BOP!#REF!,[31]BOP!$81:$88</definedName>
    <definedName name="Cwvu.bopsdr.sr." localSheetId="10" hidden="1">[31]BOP!$36:$36,[31]BOP!$44:$44,[31]BOP!$59:$59,[31]BOP!#REF!,[31]BOP!#REF!,[31]BOP!$81:$88</definedName>
    <definedName name="Cwvu.bopsdr.sr." localSheetId="0" hidden="1">[31]BOP!$36:$36,[31]BOP!$44:$44,[31]BOP!$59:$59,[31]BOP!#REF!,[31]BOP!#REF!,[31]BOP!$81:$88</definedName>
    <definedName name="Cwvu.bopsdr.sr." hidden="1">[31]BOP!$36:$36,[31]BOP!$44:$44,[31]BOP!$59:$59,[31]BOP!#REF!,[31]BOP!#REF!,[31]BOP!$81:$88</definedName>
    <definedName name="Cwvu.cotton." localSheetId="10" hidden="1">[31]BOP!$36:$36,[31]BOP!$44:$44,[31]BOP!$59:$59,[31]BOP!#REF!,[31]BOP!#REF!,[31]BOP!$79:$79,[31]BOP!$81:$88,[31]BOP!#REF!</definedName>
    <definedName name="Cwvu.cotton." localSheetId="0" hidden="1">[31]BOP!$36:$36,[31]BOP!$44:$44,[31]BOP!$59:$59,[31]BOP!#REF!,[31]BOP!#REF!,[31]BOP!$79:$79,[31]BOP!$81:$88,[31]BOP!#REF!</definedName>
    <definedName name="Cwvu.cotton." hidden="1">[31]BOP!$36:$36,[31]BOP!$44:$44,[31]BOP!$59:$59,[31]BOP!#REF!,[31]BOP!#REF!,[31]BOP!$79:$79,[31]BOP!$81:$88,[31]BOP!#REF!</definedName>
    <definedName name="Cwvu.cottonall." localSheetId="10" hidden="1">[31]BOP!$36:$36,[31]BOP!$44:$44,[31]BOP!$59:$59,[31]BOP!#REF!,[31]BOP!#REF!,[31]BOP!$79:$79,[31]BOP!$81:$88</definedName>
    <definedName name="Cwvu.cottonall." localSheetId="0" hidden="1">[31]BOP!$36:$36,[31]BOP!$44:$44,[31]BOP!$59:$59,[31]BOP!#REF!,[31]BOP!#REF!,[31]BOP!$79:$79,[31]BOP!$81:$88</definedName>
    <definedName name="Cwvu.cottonall." hidden="1">[31]BOP!$36:$36,[31]BOP!$44:$44,[31]BOP!$59:$59,[31]BOP!#REF!,[31]BOP!#REF!,[31]BOP!$79:$79,[31]BOP!$81:$88</definedName>
    <definedName name="Cwvu.exportdetails." localSheetId="0" hidden="1">[31]BOP!$36:$36,[31]BOP!$44:$44,[31]BOP!$59:$59,[31]BOP!#REF!,[31]BOP!#REF!,[31]BOP!$79:$79,[31]BOP!#REF!</definedName>
    <definedName name="Cwvu.exportdetails." hidden="1">[31]BOP!$36:$36,[31]BOP!$44:$44,[31]BOP!$59:$59,[31]BOP!#REF!,[31]BOP!#REF!,[31]BOP!$79:$79,[31]BOP!#REF!</definedName>
    <definedName name="Cwvu.exports." localSheetId="10" hidden="1">[31]BOP!$36:$36,[31]BOP!$44:$44,[31]BOP!$59:$59,[31]BOP!#REF!,[31]BOP!#REF!,[31]BOP!$79:$79,[31]BOP!$81:$88,[31]BOP!#REF!</definedName>
    <definedName name="Cwvu.exports." localSheetId="0" hidden="1">[31]BOP!$36:$36,[31]BOP!$44:$44,[31]BOP!$59:$59,[31]BOP!#REF!,[31]BOP!#REF!,[31]BOP!$79:$79,[31]BOP!$81:$88,[31]BOP!#REF!</definedName>
    <definedName name="Cwvu.exports." hidden="1">[31]BOP!$36:$36,[31]BOP!$44:$44,[31]BOP!$59:$59,[31]BOP!#REF!,[31]BOP!#REF!,[31]BOP!$79:$79,[31]BOP!$81:$88,[31]BOP!#REF!</definedName>
    <definedName name="Cwvu.gold." localSheetId="10" hidden="1">[31]BOP!$36:$36,[31]BOP!$44:$44,[31]BOP!$59:$59,[31]BOP!#REF!,[31]BOP!#REF!,[31]BOP!$79:$79,[31]BOP!$81:$88,[31]BOP!#REF!</definedName>
    <definedName name="Cwvu.gold." localSheetId="0" hidden="1">[31]BOP!$36:$36,[31]BOP!$44:$44,[31]BOP!$59:$59,[31]BOP!#REF!,[31]BOP!#REF!,[31]BOP!$79:$79,[31]BOP!$81:$88,[31]BOP!#REF!</definedName>
    <definedName name="Cwvu.gold." hidden="1">[31]BOP!$36:$36,[31]BOP!$44:$44,[31]BOP!$59:$59,[31]BOP!#REF!,[31]BOP!#REF!,[31]BOP!$79:$79,[31]BOP!$81:$88,[31]BOP!#REF!</definedName>
    <definedName name="Cwvu.goldall." localSheetId="10" hidden="1">[31]BOP!$36:$36,[31]BOP!$44:$44,[31]BOP!$59:$59,[31]BOP!#REF!,[31]BOP!#REF!,[31]BOP!$79:$79,[31]BOP!$81:$88,[31]BOP!#REF!</definedName>
    <definedName name="Cwvu.goldall." localSheetId="0" hidden="1">[31]BOP!$36:$36,[31]BOP!$44:$44,[31]BOP!$59:$59,[31]BOP!#REF!,[31]BOP!#REF!,[31]BOP!$79:$79,[31]BOP!$81:$88,[31]BOP!#REF!</definedName>
    <definedName name="Cwvu.goldall." hidden="1">[31]BOP!$36:$36,[31]BOP!$44:$44,[31]BOP!$59:$59,[31]BOP!#REF!,[31]BOP!#REF!,[31]BOP!$79:$79,[31]BOP!$81:$88,[31]BOP!#REF!</definedName>
    <definedName name="Cwvu.IMPORT." localSheetId="0" hidden="1">#REF!</definedName>
    <definedName name="Cwvu.IMPORT." hidden="1">#REF!</definedName>
    <definedName name="Cwvu.imports." localSheetId="10" hidden="1">[31]BOP!$36:$36,[31]BOP!$44:$44,[31]BOP!$59:$59,[31]BOP!#REF!,[31]BOP!#REF!,[31]BOP!$79:$79,[31]BOP!$81:$88,[31]BOP!#REF!,[31]BOP!#REF!</definedName>
    <definedName name="Cwvu.imports." localSheetId="0" hidden="1">[31]BOP!$36:$36,[31]BOP!$44:$44,[31]BOP!$59:$59,[31]BOP!#REF!,[31]BOP!#REF!,[31]BOP!$79:$79,[31]BOP!$81:$88,[31]BOP!#REF!,[31]BOP!#REF!</definedName>
    <definedName name="Cwvu.imports." hidden="1">[31]BOP!$36:$36,[31]BOP!$44:$44,[31]BOP!$59:$59,[31]BOP!#REF!,[31]BOP!#REF!,[31]BOP!$79:$79,[31]BOP!$81:$88,[31]BOP!#REF!,[31]BOP!#REF!</definedName>
    <definedName name="Cwvu.importsall." localSheetId="10" hidden="1">[31]BOP!$36:$36,[31]BOP!$44:$44,[31]BOP!$59:$59,[31]BOP!#REF!,[31]BOP!#REF!,[31]BOP!$79:$79,[31]BOP!$81:$88,[31]BOP!#REF!,[31]BOP!#REF!</definedName>
    <definedName name="Cwvu.importsall." localSheetId="0" hidden="1">[31]BOP!$36:$36,[31]BOP!$44:$44,[31]BOP!$59:$59,[31]BOP!#REF!,[31]BOP!#REF!,[31]BOP!$79:$79,[31]BOP!$81:$88,[31]BOP!#REF!,[31]BOP!#REF!</definedName>
    <definedName name="Cwvu.importsall." hidden="1">[31]BOP!$36:$36,[31]BOP!$44:$44,[31]BOP!$59:$59,[31]BOP!#REF!,[31]BOP!#REF!,[31]BOP!$79:$79,[31]BOP!$81:$88,[31]BOP!#REF!,[31]BOP!#REF!</definedName>
    <definedName name="Cwvu.Print." hidden="1">[32]Indic!$A$109:$IV$109,[32]Indic!$A$196:$IV$197,[32]Indic!$A$208:$IV$209,[32]Indic!$A$217:$IV$218</definedName>
    <definedName name="Cwvu.tot." localSheetId="0" hidden="1">[31]BOP!$36:$36,[31]BOP!$44:$44,[31]BOP!$59:$59,[31]BOP!#REF!,[31]BOP!#REF!,[31]BOP!$79:$79</definedName>
    <definedName name="Cwvu.tot." hidden="1">[31]BOP!$36:$36,[31]BOP!$44:$44,[31]BOP!$59:$59,[31]BOP!#REF!,[31]BOP!#REF!,[31]BOP!$79:$79</definedName>
    <definedName name="CXVB" localSheetId="10" hidden="1">{"partial screen",#N/A,FALSE,"State_Gov't"}</definedName>
    <definedName name="CXVB" hidden="1">{"partial screen",#N/A,FALSE,"State_Gov't"}</definedName>
    <definedName name="dd" localSheetId="10" hidden="1">{"Riqfin97",#N/A,FALSE,"Tran";"Riqfinpro",#N/A,FALSE,"Tran"}</definedName>
    <definedName name="dd" localSheetId="0" hidden="1">{"Riqfin97",#N/A,FALSE,"Tran";"Riqfinpro",#N/A,FALSE,"Tran"}</definedName>
    <definedName name="dd" hidden="1">{"Riqfin97",#N/A,FALSE,"Tran";"Riqfinpro",#N/A,FALSE,"Tran"}</definedName>
    <definedName name="ddd" localSheetId="10" hidden="1">{"WEO",#N/A,FALSE,"Data";"PRI",#N/A,FALSE,"Data";"QUA",#N/A,FALSE,"Data"}</definedName>
    <definedName name="ddd" localSheetId="0" hidden="1">{"WEO",#N/A,FALSE,"Data";"PRI",#N/A,FALSE,"Data";"QUA",#N/A,FALSE,"Data"}</definedName>
    <definedName name="ddd" hidden="1">{"WEO",#N/A,FALSE,"Data";"PRI",#N/A,FALSE,"Data";"QUA",#N/A,FALSE,"Data"}</definedName>
    <definedName name="DFDF" localSheetId="10" hidden="1">{"partial screen",#N/A,FALSE,"State_Gov't"}</definedName>
    <definedName name="DFDF" hidden="1">{"partial screen",#N/A,FALSE,"State_Gov't"}</definedName>
    <definedName name="dfgsdfg" localSheetId="10" hidden="1">{"'15.01L'!$A$1:$I$62"}</definedName>
    <definedName name="dfgsdfg" localSheetId="0" hidden="1">{"'15.01L'!$A$1:$I$62"}</definedName>
    <definedName name="dfgsdfg" hidden="1">{"'15.01L'!$A$1:$I$62"}</definedName>
    <definedName name="DME_BeforeCloseCompleted" hidden="1">"False"</definedName>
    <definedName name="DME_Dirty" hidden="1">"False"</definedName>
    <definedName name="DME_LocalFile" hidden="1">"True"</definedName>
    <definedName name="dsfsdf" localSheetId="10" hidden="1">{"'15.01L'!$A$1:$I$62"}</definedName>
    <definedName name="dsfsdf" localSheetId="0" hidden="1">{"'15.01L'!$A$1:$I$62"}</definedName>
    <definedName name="dsfsdf" hidden="1">{"'15.01L'!$A$1:$I$62"}</definedName>
    <definedName name="ee" localSheetId="10" hidden="1">{"Tab1",#N/A,FALSE,"P";"Tab2",#N/A,FALSE,"P"}</definedName>
    <definedName name="ee" localSheetId="0" hidden="1">{"Tab1",#N/A,FALSE,"P";"Tab2",#N/A,FALSE,"P"}</definedName>
    <definedName name="ee" hidden="1">{"Tab1",#N/A,FALSE,"P";"Tab2",#N/A,FALSE,"P"}</definedName>
    <definedName name="eee" localSheetId="10" hidden="1">{"Tab1",#N/A,FALSE,"P";"Tab2",#N/A,FALSE,"P"}</definedName>
    <definedName name="eee" localSheetId="0" hidden="1">{"Tab1",#N/A,FALSE,"P";"Tab2",#N/A,FALSE,"P"}</definedName>
    <definedName name="eee" hidden="1">{"Tab1",#N/A,FALSE,"P";"Tab2",#N/A,FALSE,"P"}</definedName>
    <definedName name="ff" localSheetId="10" hidden="1">{"Tab1",#N/A,FALSE,"P";"Tab2",#N/A,FALSE,"P"}</definedName>
    <definedName name="ff" localSheetId="0" hidden="1">{"Tab1",#N/A,FALSE,"P";"Tab2",#N/A,FALSE,"P"}</definedName>
    <definedName name="ff" hidden="1">{"Tab1",#N/A,FALSE,"P";"Tab2",#N/A,FALSE,"P"}</definedName>
    <definedName name="fff" localSheetId="10" hidden="1">{"Tab1",#N/A,FALSE,"P";"Tab2",#N/A,FALSE,"P"}</definedName>
    <definedName name="fff" localSheetId="0" hidden="1">{"Tab1",#N/A,FALSE,"P";"Tab2",#N/A,FALSE,"P"}</definedName>
    <definedName name="fff" hidden="1">{"Tab1",#N/A,FALSE,"P";"Tab2",#N/A,FALSE,"P"}</definedName>
    <definedName name="FGHFGH" localSheetId="10" hidden="1">{"Tab1",#N/A,FALSE,"P";"Tab2",#N/A,FALSE,"P"}</definedName>
    <definedName name="FGHFGH" hidden="1">{"Tab1",#N/A,FALSE,"P";"Tab2",#N/A,FALSE,"P"}</definedName>
    <definedName name="FGHFHJGFJ" localSheetId="10" hidden="1">{"Riqfin97",#N/A,FALSE,"Tran";"Riqfinpro",#N/A,FALSE,"Tran"}</definedName>
    <definedName name="FGHFHJGFJ" hidden="1">{"Riqfin97",#N/A,FALSE,"Tran";"Riqfinpro",#N/A,FALSE,"Tran"}</definedName>
    <definedName name="FGHGFH" localSheetId="10" hidden="1">{"Riqfin97",#N/A,FALSE,"Tran";"Riqfinpro",#N/A,FALSE,"Tran"}</definedName>
    <definedName name="FGHGFH" hidden="1">{"Riqfin97",#N/A,FALSE,"Tran";"Riqfinpro",#N/A,FALSE,"Tran"}</definedName>
    <definedName name="FGHH" localSheetId="10" hidden="1">{"partial screen",#N/A,FALSE,"State_Gov't"}</definedName>
    <definedName name="FGHH" hidden="1">{"partial screen",#N/A,FALSE,"State_Gov't"}</definedName>
    <definedName name="Financing" localSheetId="10" hidden="1">{"Tab1",#N/A,FALSE,"P";"Tab2",#N/A,FALSE,"P"}</definedName>
    <definedName name="Financing" localSheetId="0" hidden="1">{"Tab1",#N/A,FALSE,"P";"Tab2",#N/A,FALSE,"P"}</definedName>
    <definedName name="Financing" hidden="1">{"Tab1",#N/A,FALSE,"P";"Tab2",#N/A,FALSE,"P"}</definedName>
    <definedName name="fuck" localSheetId="0" hidden="1">#REF!</definedName>
    <definedName name="fuck" hidden="1">#REF!</definedName>
    <definedName name="gf" localSheetId="10" hidden="1">{"'yps17a'!$B$2:$R$64"}</definedName>
    <definedName name="gf" localSheetId="0" hidden="1">{"'yps17a'!$B$2:$R$64"}</definedName>
    <definedName name="gf" hidden="1">{"'yps17a'!$B$2:$R$64"}</definedName>
    <definedName name="ggg" localSheetId="10" hidden="1">{"Riqfin97",#N/A,FALSE,"Tran";"Riqfinpro",#N/A,FALSE,"Tran"}</definedName>
    <definedName name="ggg" localSheetId="0" hidden="1">{"Riqfin97",#N/A,FALSE,"Tran";"Riqfinpro",#N/A,FALSE,"Tran"}</definedName>
    <definedName name="ggg" hidden="1">{"Riqfin97",#N/A,FALSE,"Tran";"Riqfinpro",#N/A,FALSE,"Tran"}</definedName>
    <definedName name="ggggg" localSheetId="0" hidden="1">'[33]J(Priv.Cap)'!#REF!</definedName>
    <definedName name="ggggg" hidden="1">'[33]J(Priv.Cap)'!#REF!</definedName>
    <definedName name="GH" localSheetId="10" hidden="1">{"partial screen",#N/A,FALSE,"State_Gov't"}</definedName>
    <definedName name="GH" hidden="1">{"partial screen",#N/A,FALSE,"State_Gov't"}</definedName>
    <definedName name="GHFH" localSheetId="10" hidden="1">{"partial screen",#N/A,FALSE,"State_Gov't"}</definedName>
    <definedName name="GHFH" hidden="1">{"partial screen",#N/A,FALSE,"State_Gov't"}</definedName>
    <definedName name="ghjgkhkhgkhgk" localSheetId="0" hidden="1">'[34]J(Priv.Cap)'!#REF!</definedName>
    <definedName name="ghjgkhkhgkhgk" hidden="1">'[34]J(Priv.Cap)'!#REF!</definedName>
    <definedName name="GHJHGJ" localSheetId="10" hidden="1">{"Riqfin97",#N/A,FALSE,"Tran";"Riqfinpro",#N/A,FALSE,"Tran"}</definedName>
    <definedName name="GHJHGJ" hidden="1">{"Riqfin97",#N/A,FALSE,"Tran";"Riqfinpro",#N/A,FALSE,"Tran"}</definedName>
    <definedName name="h" localSheetId="10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h" localSheetId="0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h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hhh" localSheetId="0" hidden="1">'[34]J(Priv.Cap)'!#REF!</definedName>
    <definedName name="hhh" hidden="1">'[34]J(Priv.Cap)'!#REF!</definedName>
    <definedName name="ii" localSheetId="10" hidden="1">{"Tab1",#N/A,FALSE,"P";"Tab2",#N/A,FALSE,"P"}</definedName>
    <definedName name="ii" localSheetId="0" hidden="1">{"Tab1",#N/A,FALSE,"P";"Tab2",#N/A,FALSE,"P"}</definedName>
    <definedName name="ii" hidden="1">{"Tab1",#N/A,FALSE,"P";"Tab2",#N/A,FALSE,"P"}</definedName>
    <definedName name="iiiiii" localSheetId="0" hidden="1">[35]M!#REF!</definedName>
    <definedName name="iiiiii" hidden="1">[35]M!#REF!</definedName>
    <definedName name="JHJUJY" localSheetId="10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JHJUJY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jhkghjkghkg" localSheetId="10" hidden="1">{"Riqfin97",#N/A,FALSE,"Tran";"Riqfinpro",#N/A,FALSE,"Tran"}</definedName>
    <definedName name="jhkghjkghkg" localSheetId="0" hidden="1">{"Riqfin97",#N/A,FALSE,"Tran";"Riqfinpro",#N/A,FALSE,"Tran"}</definedName>
    <definedName name="jhkghjkghkg" hidden="1">{"Riqfin97",#N/A,FALSE,"Tran";"Riqfinpro",#N/A,FALSE,"Tran"}</definedName>
    <definedName name="jj" localSheetId="10" hidden="1">{"Riqfin97",#N/A,FALSE,"Tran";"Riqfinpro",#N/A,FALSE,"Tran"}</definedName>
    <definedName name="jj" localSheetId="0" hidden="1">{"Riqfin97",#N/A,FALSE,"Tran";"Riqfinpro",#N/A,FALSE,"Tran"}</definedName>
    <definedName name="jj" hidden="1">{"Riqfin97",#N/A,FALSE,"Tran";"Riqfinpro",#N/A,FALSE,"Tran"}</definedName>
    <definedName name="jjj" localSheetId="0" hidden="1">[35]M!#REF!</definedName>
    <definedName name="jjj" hidden="1">[35]M!#REF!</definedName>
    <definedName name="jjjjjj" localSheetId="0" hidden="1">'[33]J(Priv.Cap)'!#REF!</definedName>
    <definedName name="jjjjjj" hidden="1">'[33]J(Priv.Cap)'!#REF!</definedName>
    <definedName name="jjjjjjjjjjjjjjjjjjjjjj" localSheetId="0" hidden="1">#REF!</definedName>
    <definedName name="jjjjjjjjjjjjjjjjjjjjjj" hidden="1">#REF!</definedName>
    <definedName name="kghkghkhkghkhfk" localSheetId="10" hidden="1">{"Tab1",#N/A,FALSE,"P";"Tab2",#N/A,FALSE,"P"}</definedName>
    <definedName name="kghkghkhkghkhfk" localSheetId="0" hidden="1">{"Tab1",#N/A,FALSE,"P";"Tab2",#N/A,FALSE,"P"}</definedName>
    <definedName name="kghkghkhkghkhfk" hidden="1">{"Tab1",#N/A,FALSE,"P";"Tab2",#N/A,FALSE,"P"}</definedName>
    <definedName name="kk" localSheetId="10" hidden="1">{"Tab1",#N/A,FALSE,"P";"Tab2",#N/A,FALSE,"P"}</definedName>
    <definedName name="kk" localSheetId="0" hidden="1">{"Tab1",#N/A,FALSE,"P";"Tab2",#N/A,FALSE,"P"}</definedName>
    <definedName name="kk" hidden="1">{"Tab1",#N/A,FALSE,"P";"Tab2",#N/A,FALSE,"P"}</definedName>
    <definedName name="kkk" localSheetId="10" hidden="1">{"WEO",#N/A,FALSE,"Data";"PRI",#N/A,FALSE,"Data";"QUA",#N/A,FALSE,"Data"}</definedName>
    <definedName name="kkk" localSheetId="0" hidden="1">{"WEO",#N/A,FALSE,"Data";"PRI",#N/A,FALSE,"Data";"QUA",#N/A,FALSE,"Data"}</definedName>
    <definedName name="kkk" hidden="1">{"WEO",#N/A,FALSE,"Data";"PRI",#N/A,FALSE,"Data";"QUA",#N/A,FALSE,"Data"}</definedName>
    <definedName name="kkkk" localSheetId="0" hidden="1">[36]M!#REF!</definedName>
    <definedName name="kkkk" hidden="1">[36]M!#REF!</definedName>
    <definedName name="kkkkkkkkk" localSheetId="10" hidden="1">{"Tab1",#N/A,FALSE,"P";"Tab2",#N/A,FALSE,"P"}</definedName>
    <definedName name="kkkkkkkkk" localSheetId="0" hidden="1">{"Tab1",#N/A,FALSE,"P";"Tab2",#N/A,FALSE,"P"}</definedName>
    <definedName name="kkkkkkkkk" hidden="1">{"Tab1",#N/A,FALSE,"P";"Tab2",#N/A,FALSE,"P"}</definedName>
    <definedName name="kkkkkkkkkkk" localSheetId="10" hidden="1">{"WEO",#N/A,FALSE,"Data";"PRI",#N/A,FALSE,"Data";"QUA",#N/A,FALSE,"Data"}</definedName>
    <definedName name="kkkkkkkkkkk" localSheetId="0" hidden="1">{"WEO",#N/A,FALSE,"Data";"PRI",#N/A,FALSE,"Data";"QUA",#N/A,FALSE,"Data"}</definedName>
    <definedName name="kkkkkkkkkkk" hidden="1">{"WEO",#N/A,FALSE,"Data";"PRI",#N/A,FALSE,"Data";"QUA",#N/A,FALSE,"Data"}</definedName>
    <definedName name="kol" localSheetId="0" hidden="1">#REF!</definedName>
    <definedName name="kol" hidden="1">#REF!</definedName>
    <definedName name="kossi" localSheetId="0" hidden="1">'[8]Dep fonct'!#REF!</definedName>
    <definedName name="kossi" hidden="1">'[8]Dep fonct'!#REF!</definedName>
    <definedName name="LL" localSheetId="10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LL" localSheetId="0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LL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lll" localSheetId="10" hidden="1">{"Riqfin97",#N/A,FALSE,"Tran";"Riqfinpro",#N/A,FALSE,"Tran"}</definedName>
    <definedName name="lll" localSheetId="0" hidden="1">{"Riqfin97",#N/A,FALSE,"Tran";"Riqfinpro",#N/A,FALSE,"Tran"}</definedName>
    <definedName name="lll" hidden="1">{"Riqfin97",#N/A,FALSE,"Tran";"Riqfinpro",#N/A,FALSE,"Tran"}</definedName>
    <definedName name="llll" localSheetId="0" hidden="1">[35]M!#REF!</definedName>
    <definedName name="llll" hidden="1">[35]M!#REF!</definedName>
    <definedName name="lllllllllll" localSheetId="0" hidden="1">'[33]J(Priv.Cap)'!#REF!</definedName>
    <definedName name="lllllllllll" hidden="1">'[33]J(Priv.Cap)'!#REF!</definedName>
    <definedName name="MDTab" localSheetId="10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MDTab" localSheetId="0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MDTab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mmm" localSheetId="10" hidden="1">{"Riqfin97",#N/A,FALSE,"Tran";"Riqfinpro",#N/A,FALSE,"Tran"}</definedName>
    <definedName name="mmm" localSheetId="0" hidden="1">{"Riqfin97",#N/A,FALSE,"Tran";"Riqfinpro",#N/A,FALSE,"Tran"}</definedName>
    <definedName name="mmm" hidden="1">{"Riqfin97",#N/A,FALSE,"Tran";"Riqfinpro",#N/A,FALSE,"Tran"}</definedName>
    <definedName name="mmmm" localSheetId="10" hidden="1">{"Tab1",#N/A,FALSE,"P";"Tab2",#N/A,FALSE,"P"}</definedName>
    <definedName name="mmmm" localSheetId="0" hidden="1">{"Tab1",#N/A,FALSE,"P";"Tab2",#N/A,FALSE,"P"}</definedName>
    <definedName name="mmmm" hidden="1">{"Tab1",#N/A,FALSE,"P";"Tab2",#N/A,FALSE,"P"}</definedName>
    <definedName name="nn" localSheetId="10" hidden="1">{"Riqfin97",#N/A,FALSE,"Tran";"Riqfinpro",#N/A,FALSE,"Tran"}</definedName>
    <definedName name="nn" localSheetId="0" hidden="1">{"Riqfin97",#N/A,FALSE,"Tran";"Riqfinpro",#N/A,FALSE,"Tran"}</definedName>
    <definedName name="nn" hidden="1">{"Riqfin97",#N/A,FALSE,"Tran";"Riqfinpro",#N/A,FALSE,"Tran"}</definedName>
    <definedName name="nnga" localSheetId="0" hidden="1">#REF!</definedName>
    <definedName name="nnga" hidden="1">#REF!</definedName>
    <definedName name="nnn" localSheetId="10" hidden="1">{"Tab1",#N/A,FALSE,"P";"Tab2",#N/A,FALSE,"P"}</definedName>
    <definedName name="nnn" localSheetId="0" hidden="1">{"Tab1",#N/A,FALSE,"P";"Tab2",#N/A,FALSE,"P"}</definedName>
    <definedName name="nnn" hidden="1">{"Tab1",#N/A,FALSE,"P";"Tab2",#N/A,FALSE,"P"}</definedName>
    <definedName name="oo" localSheetId="10" hidden="1">{"Riqfin97",#N/A,FALSE,"Tran";"Riqfinpro",#N/A,FALSE,"Tran"}</definedName>
    <definedName name="oo" localSheetId="0" hidden="1">{"Riqfin97",#N/A,FALSE,"Tran";"Riqfinpro",#N/A,FALSE,"Tran"}</definedName>
    <definedName name="oo" hidden="1">{"Riqfin97",#N/A,FALSE,"Tran";"Riqfinpro",#N/A,FALSE,"Tran"}</definedName>
    <definedName name="ooo" localSheetId="10" hidden="1">{"Tab1",#N/A,FALSE,"P";"Tab2",#N/A,FALSE,"P"}</definedName>
    <definedName name="ooo" localSheetId="0" hidden="1">{"Tab1",#N/A,FALSE,"P";"Tab2",#N/A,FALSE,"P"}</definedName>
    <definedName name="ooo" hidden="1">{"Tab1",#N/A,FALSE,"P";"Tab2",#N/A,FALSE,"P"}</definedName>
    <definedName name="oooooooooooo" localSheetId="0" hidden="1">[36]M!#REF!</definedName>
    <definedName name="oooooooooooo" hidden="1">[36]M!#REF!</definedName>
    <definedName name="otro" localSheetId="10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otro" localSheetId="0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otro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p" localSheetId="10" hidden="1">{"WEO",#N/A,FALSE,"Data";"PRI",#N/A,FALSE,"Data";"QUA",#N/A,FALSE,"Data"}</definedName>
    <definedName name="p" localSheetId="0" hidden="1">{"WEO",#N/A,FALSE,"Data";"PRI",#N/A,FALSE,"Data";"QUA",#N/A,FALSE,"Data"}</definedName>
    <definedName name="p" hidden="1">{"WEO",#N/A,FALSE,"Data";"PRI",#N/A,FALSE,"Data";"QUA",#N/A,FALSE,"Data"}</definedName>
    <definedName name="pol" localSheetId="0" hidden="1">[37]A!#REF!</definedName>
    <definedName name="pol" hidden="1">[37]A!#REF!</definedName>
    <definedName name="popl" localSheetId="0" hidden="1">#REF!</definedName>
    <definedName name="popl" hidden="1">#REF!</definedName>
    <definedName name="pp" localSheetId="10" hidden="1">{"Riqfin97",#N/A,FALSE,"Tran";"Riqfinpro",#N/A,FALSE,"Tran"}</definedName>
    <definedName name="pp" localSheetId="0" hidden="1">{"Riqfin97",#N/A,FALSE,"Tran";"Riqfinpro",#N/A,FALSE,"Tran"}</definedName>
    <definedName name="pp" hidden="1">{"Riqfin97",#N/A,FALSE,"Tran";"Riqfinpro",#N/A,FALSE,"Tran"}</definedName>
    <definedName name="ppp" localSheetId="10" hidden="1">{"Riqfin97",#N/A,FALSE,"Tran";"Riqfinpro",#N/A,FALSE,"Tran"}</definedName>
    <definedName name="ppp" localSheetId="0" hidden="1">{"Riqfin97",#N/A,FALSE,"Tran";"Riqfinpro",#N/A,FALSE,"Tran"}</definedName>
    <definedName name="ppp" hidden="1">{"Riqfin97",#N/A,FALSE,"Tran";"Riqfinpro",#N/A,FALSE,"Tran"}</definedName>
    <definedName name="_xlnm.Print_Area" localSheetId="3">'2024-ΠΡΟΫΠ ΑΝΑ ΒΟΜ'!$B$1:$L$35</definedName>
    <definedName name="q" localSheetId="10" hidden="1">{"WEO",#N/A,FALSE,"Data";"PRI",#N/A,FALSE,"Data";"QUA",#N/A,FALSE,"Data"}</definedName>
    <definedName name="q" localSheetId="0" hidden="1">{"WEO",#N/A,FALSE,"Data";"PRI",#N/A,FALSE,"Data";"QUA",#N/A,FALSE,"Data"}</definedName>
    <definedName name="q" hidden="1">{"WEO",#N/A,FALSE,"Data";"PRI",#N/A,FALSE,"Data";"QUA",#N/A,FALSE,"Data"}</definedName>
    <definedName name="qq" localSheetId="0" hidden="1">'[34]J(Priv.Cap)'!#REF!</definedName>
    <definedName name="qq" hidden="1">'[34]J(Priv.Cap)'!#REF!</definedName>
    <definedName name="QWE" localSheetId="10" hidden="1">{"Riqfin97",#N/A,FALSE,"Tran";"Riqfinpro",#N/A,FALSE,"Tran"}</definedName>
    <definedName name="QWE" hidden="1">{"Riqfin97",#N/A,FALSE,"Tran";"Riqfinpro",#N/A,FALSE,"Tran"}</definedName>
    <definedName name="QWEE" localSheetId="10" hidden="1">{"Tab1",#N/A,FALSE,"P";"Tab2",#N/A,FALSE,"P"}</definedName>
    <definedName name="QWEE" hidden="1">{"Tab1",#N/A,FALSE,"P";"Tab2",#N/A,FALSE,"P"}</definedName>
    <definedName name="QWERR" localSheetId="10" hidden="1">{"Tab1",#N/A,FALSE,"P";"Tab2",#N/A,FALSE,"P"}</definedName>
    <definedName name="QWERR" hidden="1">{"Tab1",#N/A,FALSE,"P";"Tab2",#N/A,FALSE,"P"}</definedName>
    <definedName name="RETET" localSheetId="10" hidden="1">{"Tab1",#N/A,FALSE,"P";"Tab2",#N/A,FALSE,"P"}</definedName>
    <definedName name="RETET" hidden="1">{"Tab1",#N/A,FALSE,"P";"Tab2",#N/A,FALSE,"P"}</definedName>
    <definedName name="reyherhefgf" localSheetId="10" hidden="1">{"'15.01L'!$A$1:$I$62"}</definedName>
    <definedName name="reyherhefgf" localSheetId="0" hidden="1">{"'15.01L'!$A$1:$I$62"}</definedName>
    <definedName name="reyherhefgf" hidden="1">{"'15.01L'!$A$1:$I$62"}</definedName>
    <definedName name="RQR" localSheetId="10" hidden="1">{"'yps17a'!$B$2:$R$64"}</definedName>
    <definedName name="RQR" hidden="1">{"'yps17a'!$B$2:$R$64"}</definedName>
    <definedName name="rr" localSheetId="10" hidden="1">{"Riqfin97",#N/A,FALSE,"Tran";"Riqfinpro",#N/A,FALSE,"Tran"}</definedName>
    <definedName name="rr" localSheetId="0" hidden="1">{"Riqfin97",#N/A,FALSE,"Tran";"Riqfinpro",#N/A,FALSE,"Tran"}</definedName>
    <definedName name="rr" hidden="1">{"Riqfin97",#N/A,FALSE,"Tran";"Riqfinpro",#N/A,FALSE,"Tran"}</definedName>
    <definedName name="rrr" localSheetId="10" hidden="1">{"Riqfin97",#N/A,FALSE,"Tran";"Riqfinpro",#N/A,FALSE,"Tran"}</definedName>
    <definedName name="rrr" localSheetId="0" hidden="1">{"Riqfin97",#N/A,FALSE,"Tran";"Riqfinpro",#N/A,FALSE,"Tran"}</definedName>
    <definedName name="rrr" hidden="1">{"Riqfin97",#N/A,FALSE,"Tran";"Riqfinpro",#N/A,FALSE,"Tran"}</definedName>
    <definedName name="rs" localSheetId="10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rs" hidden="1">{"BOP_TAB",#N/A,FALSE,"N";"MIDTERM_TAB",#N/A,FALSE,"O";"FUND_CRED",#N/A,FALSE,"P";"DEBT_TAB1",#N/A,FALSE,"Q";"DEBT_TAB2",#N/A,FALSE,"Q";"FORFIN_TAB1",#N/A,FALSE,"R";"FORFIN_TAB2",#N/A,FALSE,"R";"BOP_ANALY",#N/A,FALSE,"U"}</definedName>
    <definedName name="RTRETT" localSheetId="10" hidden="1">{"Tab1",#N/A,FALSE,"P";"Tab2",#N/A,FALSE,"P"}</definedName>
    <definedName name="RTRETT" hidden="1">{"Tab1",#N/A,FALSE,"P";"Tab2",#N/A,FALSE,"P"}</definedName>
    <definedName name="RTRTTR" localSheetId="10" hidden="1">{"WEO",#N/A,FALSE,"Data";"PRI",#N/A,FALSE,"Data";"QUA",#N/A,FALSE,"Data"}</definedName>
    <definedName name="RTRTTR" hidden="1">{"WEO",#N/A,FALSE,"Data";"PRI",#N/A,FALSE,"Data";"QUA",#N/A,FALSE,"Data"}</definedName>
    <definedName name="RTTTR" localSheetId="10" hidden="1">{"Tab1",#N/A,FALSE,"P";"Tab2",#N/A,FALSE,"P"}</definedName>
    <definedName name="RTTTR" hidden="1">{"Tab1",#N/A,FALSE,"P";"Tab2",#N/A,FALSE,"P"}</definedName>
    <definedName name="rtyertyerther" localSheetId="10" hidden="1">{"'15.01L'!$A$1:$I$62"}</definedName>
    <definedName name="rtyertyerther" localSheetId="0" hidden="1">{"'15.01L'!$A$1:$I$62"}</definedName>
    <definedName name="rtyertyerther" hidden="1">{"'15.01L'!$A$1:$I$62"}</definedName>
    <definedName name="rtyertyertyerthdfg" localSheetId="10" hidden="1">{"'15.01L'!$A$1:$I$62"}</definedName>
    <definedName name="rtyertyertyerthdfg" localSheetId="0" hidden="1">{"'15.01L'!$A$1:$I$62"}</definedName>
    <definedName name="rtyertyertyerthdfg" hidden="1">{"'15.01L'!$A$1:$I$62"}</definedName>
    <definedName name="Rwvu.Export." localSheetId="10" hidden="1">#REF!,#REF!</definedName>
    <definedName name="Rwvu.Export." localSheetId="0" hidden="1">#REF!,#REF!</definedName>
    <definedName name="Rwvu.Export." hidden="1">#REF!,#REF!</definedName>
    <definedName name="Rwvu.IMPORT." localSheetId="0" hidden="1">#REF!</definedName>
    <definedName name="Rwvu.IMPORT." hidden="1">#REF!</definedName>
    <definedName name="Rwvu.PLA2." localSheetId="0" hidden="1">'[22]COP FED'!#REF!</definedName>
    <definedName name="Rwvu.PLA2." hidden="1">'[22]COP FED'!#REF!</definedName>
    <definedName name="Rwvu.Print." hidden="1">#N/A</definedName>
    <definedName name="s" localSheetId="0" hidden="1">'[6]MonSurv-BC'!#REF!</definedName>
    <definedName name="s" hidden="1">'[6]MonSurv-BC'!#REF!</definedName>
    <definedName name="SDFG" localSheetId="10" hidden="1">{"Riqfin97",#N/A,FALSE,"Tran";"Riqfinpro",#N/A,FALSE,"Tran"}</definedName>
    <definedName name="SDFG" hidden="1">{"Riqfin97",#N/A,FALSE,"Tran";"Riqfinpro",#N/A,FALSE,"Tran"}</definedName>
    <definedName name="sdfgsdfgdfg" localSheetId="10" hidden="1">{"'15.01L'!$A$1:$I$62"}</definedName>
    <definedName name="sdfgsdfgdfg" localSheetId="0" hidden="1">{"'15.01L'!$A$1:$I$62"}</definedName>
    <definedName name="sdfgsdfgdfg" hidden="1">{"'15.01L'!$A$1:$I$62"}</definedName>
    <definedName name="sencount" hidden="1">2</definedName>
    <definedName name="sfghertyertyerty" localSheetId="10" hidden="1">{"'15.01L'!$A$1:$I$62"}</definedName>
    <definedName name="sfghertyertyerty" localSheetId="0" hidden="1">{"'15.01L'!$A$1:$I$62"}</definedName>
    <definedName name="sfghertyertyerty" hidden="1">{"'15.01L'!$A$1:$I$62"}</definedName>
    <definedName name="solver_lin" hidden="1">0</definedName>
    <definedName name="solver_num" hidden="1">0</definedName>
    <definedName name="solver_typ" hidden="1">1</definedName>
    <definedName name="solver_val" hidden="1">0</definedName>
    <definedName name="SRTT" localSheetId="10" hidden="1">{"partial screen",#N/A,FALSE,"State_Gov't"}</definedName>
    <definedName name="SRTT" hidden="1">{"partial screen",#N/A,FALSE,"State_Gov't"}</definedName>
    <definedName name="sssssssssssssssssss" localSheetId="0" hidden="1">'[8]Dep fonct'!#REF!</definedName>
    <definedName name="sssssssssssssssssss" hidden="1">'[8]Dep fonct'!#REF!</definedName>
    <definedName name="STSTT" localSheetId="10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STSTT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Swvu.PLA1." localSheetId="0" hidden="1">'[22]COP FED'!#REF!</definedName>
    <definedName name="Swvu.PLA1." hidden="1">'[22]COP FED'!#REF!</definedName>
    <definedName name="Swvu.PLA2." hidden="1">'[23]COP FED'!$A$1:$N$49</definedName>
    <definedName name="Swvu.Print." localSheetId="0" hidden="1">[24]Med!#REF!</definedName>
    <definedName name="Swvu.Print." hidden="1">[24]Med!#REF!</definedName>
    <definedName name="tenou" localSheetId="0" hidden="1">'[8]Dep fonct'!#REF!</definedName>
    <definedName name="tenou" hidden="1">'[8]Dep fonct'!#REF!</definedName>
    <definedName name="teset" localSheetId="10" hidden="1">{#N/A,#N/A,FALSE,"SimInp1";#N/A,#N/A,FALSE,"SimInp2";#N/A,#N/A,FALSE,"SimOut1";#N/A,#N/A,FALSE,"SimOut2";#N/A,#N/A,FALSE,"SimOut3";#N/A,#N/A,FALSE,"SimOut4";#N/A,#N/A,FALSE,"SimOut5"}</definedName>
    <definedName name="teset" localSheetId="0" hidden="1">{#N/A,#N/A,FALSE,"SimInp1";#N/A,#N/A,FALSE,"SimInp2";#N/A,#N/A,FALSE,"SimOut1";#N/A,#N/A,FALSE,"SimOut2";#N/A,#N/A,FALSE,"SimOut3";#N/A,#N/A,FALSE,"SimOut4";#N/A,#N/A,FALSE,"SimOut5"}</definedName>
    <definedName name="teset" hidden="1">{#N/A,#N/A,FALSE,"SimInp1";#N/A,#N/A,FALSE,"SimInp2";#N/A,#N/A,FALSE,"SimOut1";#N/A,#N/A,FALSE,"SimOut2";#N/A,#N/A,FALSE,"SimOut3";#N/A,#N/A,FALSE,"SimOut4";#N/A,#N/A,FALSE,"SimOut5"}</definedName>
    <definedName name="tt" localSheetId="10" hidden="1">{"Tab1",#N/A,FALSE,"P";"Tab2",#N/A,FALSE,"P"}</definedName>
    <definedName name="tt" localSheetId="0" hidden="1">{"Tab1",#N/A,FALSE,"P";"Tab2",#N/A,FALSE,"P"}</definedName>
    <definedName name="tt" hidden="1">{"Tab1",#N/A,FALSE,"P";"Tab2",#N/A,FALSE,"P"}</definedName>
    <definedName name="ttt" localSheetId="10" hidden="1">{"PRI",#N/A,FALSE,"Data";"QUA",#N/A,FALSE,"Data";"STR",#N/A,FALSE,"Data";"VAL",#N/A,FALSE,"Data";"WEO",#N/A,FALSE,"Data";"WGT",#N/A,FALSE,"Data"}</definedName>
    <definedName name="ttt" localSheetId="0" hidden="1">{"PRI",#N/A,FALSE,"Data";"QUA",#N/A,FALSE,"Data";"STR",#N/A,FALSE,"Data";"VAL",#N/A,FALSE,"Data";"WEO",#N/A,FALSE,"Data";"WGT",#N/A,FALSE,"Data"}</definedName>
    <definedName name="ttt" hidden="1">{"PRI",#N/A,FALSE,"Data";"QUA",#N/A,FALSE,"Data";"STR",#N/A,FALSE,"Data";"VAL",#N/A,FALSE,"Data";"WEO",#N/A,FALSE,"Data";"WGT",#N/A,FALSE,"Data"}</definedName>
    <definedName name="ttttt" localSheetId="0" hidden="1">[35]M!#REF!</definedName>
    <definedName name="ttttt" hidden="1">[35]M!#REF!</definedName>
    <definedName name="tyi" localSheetId="0" hidden="1">'[8]Dep fonct'!#REF!</definedName>
    <definedName name="tyi" hidden="1">'[8]Dep fonct'!#REF!</definedName>
    <definedName name="TYRURTURU" localSheetId="10" hidden="1">{"Riqfin97",#N/A,FALSE,"Tran";"Riqfinpro",#N/A,FALSE,"Tran"}</definedName>
    <definedName name="TYRURTURU" hidden="1">{"Riqfin97",#N/A,FALSE,"Tran";"Riqfinpro",#N/A,FALSE,"Tran"}</definedName>
    <definedName name="TYUTRUU" localSheetId="10" hidden="1">{"BOP_TAB",#N/A,FALSE,"N";"MIDTERM_TAB",#N/A,FALSE,"O";"FUND_CRED",#N/A,FALSE,"P";"DEBT_TAB1",#N/A,FALSE,"Q";"DEBT_TAB2",#N/A,FALSE,"Q";"FORFIN_TAB1",#N/A,FALSE,"R";"FORFIN_TAB2",#N/A,FALSE,"R";"BOP_ANALY",#N/A,FALSE,"U"}</definedName>
    <definedName name="TYUTRUU" hidden="1">{"BOP_TAB",#N/A,FALSE,"N";"MIDTERM_TAB",#N/A,FALSE,"O";"FUND_CRED",#N/A,FALSE,"P";"DEBT_TAB1",#N/A,FALSE,"Q";"DEBT_TAB2",#N/A,FALSE,"Q";"FORFIN_TAB1",#N/A,FALSE,"R";"FORFIN_TAB2",#N/A,FALSE,"R";"BOP_ANALY",#N/A,FALSE,"U"}</definedName>
    <definedName name="TYYR" localSheetId="10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TYYR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uu" localSheetId="10" hidden="1">{"Riqfin97",#N/A,FALSE,"Tran";"Riqfinpro",#N/A,FALSE,"Tran"}</definedName>
    <definedName name="uu" localSheetId="0" hidden="1">{"Riqfin97",#N/A,FALSE,"Tran";"Riqfinpro",#N/A,FALSE,"Tran"}</definedName>
    <definedName name="uu" hidden="1">{"Riqfin97",#N/A,FALSE,"Tran";"Riqfinpro",#N/A,FALSE,"Tran"}</definedName>
    <definedName name="uuu" localSheetId="10" hidden="1">{"WEO",#N/A,FALSE,"Data";"PRI",#N/A,FALSE,"Data";"QUA",#N/A,FALSE,"Data"}</definedName>
    <definedName name="uuu" localSheetId="0" hidden="1">{"WEO",#N/A,FALSE,"Data";"PRI",#N/A,FALSE,"Data";"QUA",#N/A,FALSE,"Data"}</definedName>
    <definedName name="uuu" hidden="1">{"WEO",#N/A,FALSE,"Data";"PRI",#N/A,FALSE,"Data";"QUA",#N/A,FALSE,"Data"}</definedName>
    <definedName name="VBBNNB" localSheetId="10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VBBNNB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VBNBVNN" localSheetId="10" hidden="1">{"Tab1",#N/A,FALSE,"P";"Tab2",#N/A,FALSE,"P"}</definedName>
    <definedName name="VBNBVNN" hidden="1">{"Tab1",#N/A,FALSE,"P";"Tab2",#N/A,FALSE,"P"}</definedName>
    <definedName name="VBNN" localSheetId="10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VBNN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VBNVBNN" localSheetId="10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VBNVBNN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VNBBNBN" localSheetId="10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VNBBNBN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VNBNN" localSheetId="10" hidden="1">{"Riqfin97",#N/A,FALSE,"Tran";"Riqfinpro",#N/A,FALSE,"Tran"}</definedName>
    <definedName name="VNBNN" hidden="1">{"Riqfin97",#N/A,FALSE,"Tran";"Riqfinpro",#N/A,FALSE,"Tran"}</definedName>
    <definedName name="VNHVJJ" localSheetId="10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VNHVJJ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vv" localSheetId="10" hidden="1">{"Tab1",#N/A,FALSE,"P";"Tab2",#N/A,FALSE,"P"}</definedName>
    <definedName name="vv" localSheetId="0" hidden="1">{"Tab1",#N/A,FALSE,"P";"Tab2",#N/A,FALSE,"P"}</definedName>
    <definedName name="vv" hidden="1">{"Tab1",#N/A,FALSE,"P";"Tab2",#N/A,FALSE,"P"}</definedName>
    <definedName name="vvv" localSheetId="10" hidden="1">{"Tab1",#N/A,FALSE,"P";"Tab2",#N/A,FALSE,"P"}</definedName>
    <definedName name="vvv" localSheetId="0" hidden="1">{"Tab1",#N/A,FALSE,"P";"Tab2",#N/A,FALSE,"P"}</definedName>
    <definedName name="vvv" hidden="1">{"Tab1",#N/A,FALSE,"P";"Tab2",#N/A,FALSE,"P"}</definedName>
    <definedName name="w" localSheetId="10" hidden="1">{"PRI",#N/A,FALSE,"Data";"QUA",#N/A,FALSE,"Data";"STR",#N/A,FALSE,"Data";"VAL",#N/A,FALSE,"Data";"WEO",#N/A,FALSE,"Data";"WGT",#N/A,FALSE,"Data"}</definedName>
    <definedName name="w" localSheetId="0" hidden="1">{"PRI",#N/A,FALSE,"Data";"QUA",#N/A,FALSE,"Data";"STR",#N/A,FALSE,"Data";"VAL",#N/A,FALSE,"Data";"WEO",#N/A,FALSE,"Data";"WGT",#N/A,FALSE,"Data"}</definedName>
    <definedName name="w" hidden="1">{"PRI",#N/A,FALSE,"Data";"QUA",#N/A,FALSE,"Data";"STR",#N/A,FALSE,"Data";"VAL",#N/A,FALSE,"Data";"WEO",#N/A,FALSE,"Data";"WGT",#N/A,FALSE,"Data"}</definedName>
    <definedName name="WERER" localSheetId="10" hidden="1">{"Riqfin97",#N/A,FALSE,"Tran";"Riqfinpro",#N/A,FALSE,"Tran"}</definedName>
    <definedName name="WERER" hidden="1">{"Riqfin97",#N/A,FALSE,"Tran";"Riqfinpro",#N/A,FALSE,"Tran"}</definedName>
    <definedName name="WRERT" localSheetId="10" hidden="1">{"Tab1",#N/A,FALSE,"P";"Tab2",#N/A,FALSE,"P"}</definedName>
    <definedName name="WRERT" hidden="1">{"Tab1",#N/A,FALSE,"P";"Tab2",#N/A,FALSE,"P"}</definedName>
    <definedName name="wrn.98RED." localSheetId="10" hidden="1">{#N/A,#N/A,FALSE,"RED1SA";#N/A,#N/A,FALSE,"RED2SA";#N/A,#N/A,FALSE,"RED3SA";#N/A,#N/A,FALSE,"RED4SA";#N/A,#N/A,FALSE,"RED5SA";#N/A,#N/A,FALSE,"RED6SA";#N/A,#N/A,FALSE,"RED7SA";#N/A,#N/A,FALSE,"RED8SA";#N/A,#N/A,FALSE,"RED9SA";#N/A,#N/A,FALSE,"RED10SA";#N/A,#N/A,FALSE,"RED11SA";#N/A,#N/A,FALSE,"RED12SA";#N/A,#N/A,FALSE,"RED13SA";#N/A,#N/A,FALSE,"RED14SA";#N/A,#N/A,FALSE,"RED15SA";#N/A,#N/A,FALSE,"RED16SA";#N/A,#N/A,FALSE,"RED17SA"}</definedName>
    <definedName name="wrn.98RED." localSheetId="0" hidden="1">{#N/A,#N/A,FALSE,"RED1SA";#N/A,#N/A,FALSE,"RED2SA";#N/A,#N/A,FALSE,"RED3SA";#N/A,#N/A,FALSE,"RED4SA";#N/A,#N/A,FALSE,"RED5SA";#N/A,#N/A,FALSE,"RED6SA";#N/A,#N/A,FALSE,"RED7SA";#N/A,#N/A,FALSE,"RED8SA";#N/A,#N/A,FALSE,"RED9SA";#N/A,#N/A,FALSE,"RED10SA";#N/A,#N/A,FALSE,"RED11SA";#N/A,#N/A,FALSE,"RED12SA";#N/A,#N/A,FALSE,"RED13SA";#N/A,#N/A,FALSE,"RED14SA";#N/A,#N/A,FALSE,"RED15SA";#N/A,#N/A,FALSE,"RED16SA";#N/A,#N/A,FALSE,"RED17SA"}</definedName>
    <definedName name="wrn.98RED." hidden="1">{#N/A,#N/A,FALSE,"RED1SA";#N/A,#N/A,FALSE,"RED2SA";#N/A,#N/A,FALSE,"RED3SA";#N/A,#N/A,FALSE,"RED4SA";#N/A,#N/A,FALSE,"RED5SA";#N/A,#N/A,FALSE,"RED6SA";#N/A,#N/A,FALSE,"RED7SA";#N/A,#N/A,FALSE,"RED8SA";#N/A,#N/A,FALSE,"RED9SA";#N/A,#N/A,FALSE,"RED10SA";#N/A,#N/A,FALSE,"RED11SA";#N/A,#N/A,FALSE,"RED12SA";#N/A,#N/A,FALSE,"RED13SA";#N/A,#N/A,FALSE,"RED14SA";#N/A,#N/A,FALSE,"RED15SA";#N/A,#N/A,FALSE,"RED16SA";#N/A,#N/A,FALSE,"RED17SA"}</definedName>
    <definedName name="wrn.BMA." localSheetId="10" hidden="1">{"3",#N/A,FALSE,"BASE MONETARIA";"4",#N/A,FALSE,"BASE MONETARIA"}</definedName>
    <definedName name="wrn.BMA." localSheetId="0" hidden="1">{"3",#N/A,FALSE,"BASE MONETARIA";"4",#N/A,FALSE,"BASE MONETARIA"}</definedName>
    <definedName name="wrn.BMA." hidden="1">{"3",#N/A,FALSE,"BASE MONETARIA";"4",#N/A,FALSE,"BASE MONETARIA"}</definedName>
    <definedName name="wrn.BOP_MIDTERM." localSheetId="10" hidden="1">{"BOP_TAB",#N/A,FALSE,"N";"MIDTERM_TAB",#N/A,FALSE,"O"}</definedName>
    <definedName name="wrn.BOP_MIDTERM." localSheetId="0" hidden="1">{"BOP_TAB",#N/A,FALSE,"N";"MIDTERM_TAB",#N/A,FALSE,"O"}</definedName>
    <definedName name="wrn.BOP_MIDTERM." hidden="1">{"BOP_TAB",#N/A,FALSE,"N";"MIDTERM_TAB",#N/A,FALSE,"O"}</definedName>
    <definedName name="wrn.Briefing._.Tables." localSheetId="10" hidden="1">{#N/A,#N/A,TRUE,"Tab_1 Economic Ind.";#N/A,#N/A,TRUE,"Tab_2  Public Sector Op.";#N/A,#N/A,TRUE,"Tab_3";#N/A,#N/A,TRUE,"Tab_4 Monetary";#N/A,#N/A,TRUE,"Tab_5 Medium-Term Outlook";#N/A,#N/A,TRUE,"Tab_6";#N/A,#N/A,TRUE,"Tab_7 Indicators of Ext. Vul."}</definedName>
    <definedName name="wrn.Briefing._.Tables." localSheetId="0" hidden="1">{#N/A,#N/A,TRUE,"Tab_1 Economic Ind.";#N/A,#N/A,TRUE,"Tab_2  Public Sector Op.";#N/A,#N/A,TRUE,"Tab_3";#N/A,#N/A,TRUE,"Tab_4 Monetary";#N/A,#N/A,TRUE,"Tab_5 Medium-Term Outlook";#N/A,#N/A,TRUE,"Tab_6";#N/A,#N/A,TRUE,"Tab_7 Indicators of Ext. Vul."}</definedName>
    <definedName name="wrn.Briefing._.Tables." hidden="1">{#N/A,#N/A,TRUE,"Tab_1 Economic Ind.";#N/A,#N/A,TRUE,"Tab_2  Public Sector Op.";#N/A,#N/A,TRUE,"Tab_3";#N/A,#N/A,TRUE,"Tab_4 Monetary";#N/A,#N/A,TRUE,"Tab_5 Medium-Term Outlook";#N/A,#N/A,TRUE,"Tab_6";#N/A,#N/A,TRUE,"Tab_7 Indicators of Ext. Vul."}</definedName>
    <definedName name="wrn.Input._.and._.output._.tables." localSheetId="10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0" hidden="1">{#N/A,#N/A,FALSE,"SimInp1";#N/A,#N/A,FALSE,"SimInp2";#N/A,#N/A,FALSE,"SimOut1";#N/A,#N/A,FALSE,"SimOut2";#N/A,#N/A,FALSE,"SimOut3";#N/A,#N/A,FALSE,"SimOut4";#N/A,#N/A,FALSE,"SimOut5"}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MDABOP." localSheetId="10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ONA." localSheetId="10" hidden="1">{"MONA",#N/A,FALSE,"S"}</definedName>
    <definedName name="wrn.MONA." localSheetId="0" hidden="1">{"MONA",#N/A,FALSE,"S"}</definedName>
    <definedName name="wrn.MONA." hidden="1">{"MONA",#N/A,FALSE,"S"}</definedName>
    <definedName name="wrn.Output._.tables." localSheetId="10" hidden="1">{#N/A,#N/A,FALSE,"I";#N/A,#N/A,FALSE,"J";#N/A,#N/A,FALSE,"K";#N/A,#N/A,FALSE,"L";#N/A,#N/A,FALSE,"M";#N/A,#N/A,FALSE,"N";#N/A,#N/A,FALSE,"O"}</definedName>
    <definedName name="wrn.Output._.tables." localSheetId="0" hidden="1">{#N/A,#N/A,FALSE,"I";#N/A,#N/A,FALSE,"J";#N/A,#N/A,FALSE,"K";#N/A,#N/A,FALSE,"L";#N/A,#N/A,FALSE,"M";#N/A,#N/A,FALSE,"N";#N/A,#N/A,FALSE,"O"}</definedName>
    <definedName name="wrn.Output._.tables." hidden="1">{#N/A,#N/A,FALSE,"I";#N/A,#N/A,FALSE,"J";#N/A,#N/A,FALSE,"K";#N/A,#N/A,FALSE,"L";#N/A,#N/A,FALSE,"M";#N/A,#N/A,FALSE,"N";#N/A,#N/A,FALSE,"O"}</definedName>
    <definedName name="wrn.PASMON." localSheetId="10" hidden="1">{"1",#N/A,FALSE,"Pasivos Mon";"2",#N/A,FALSE,"Pasivos Mon"}</definedName>
    <definedName name="wrn.PASMON." localSheetId="0" hidden="1">{"1",#N/A,FALSE,"Pasivos Mon";"2",#N/A,FALSE,"Pasivos Mon"}</definedName>
    <definedName name="wrn.PASMON." hidden="1">{"1",#N/A,FALSE,"Pasivos Mon";"2",#N/A,FALSE,"Pasivos Mon"}</definedName>
    <definedName name="wrn.Program." localSheetId="10" hidden="1">{"Tab1",#N/A,FALSE,"P";"Tab2",#N/A,FALSE,"P"}</definedName>
    <definedName name="wrn.Program." localSheetId="0" hidden="1">{"Tab1",#N/A,FALSE,"P";"Tab2",#N/A,FALSE,"P"}</definedName>
    <definedName name="wrn.Program." hidden="1">{"Tab1",#N/A,FALSE,"P";"Tab2",#N/A,FALSE,"P"}</definedName>
    <definedName name="wrn.Riqfin." localSheetId="10" hidden="1">{"Riqfin97",#N/A,FALSE,"Tran";"Riqfinpro",#N/A,FALSE,"Tran"}</definedName>
    <definedName name="wrn.Riqfin." localSheetId="0" hidden="1">{"Riqfin97",#N/A,FALSE,"Tran";"Riqfinpro",#N/A,FALSE,"Tran"}</definedName>
    <definedName name="wrn.Riqfin." hidden="1">{"Riqfin97",#N/A,FALSE,"Tran";"Riqfinpro",#N/A,FALSE,"Tran"}</definedName>
    <definedName name="wrn.Trade._.Output._.All." localSheetId="10" hidden="1">{"PRI",#N/A,FALSE,"Data";"QUA",#N/A,FALSE,"Data";"STR",#N/A,FALSE,"Data";"VAL",#N/A,FALSE,"Data";"WEO",#N/A,FALSE,"Data";"WGT",#N/A,FALSE,"Data"}</definedName>
    <definedName name="wrn.Trade._.Output._.All." localSheetId="0" hidden="1">{"PRI",#N/A,FALSE,"Data";"QUA",#N/A,FALSE,"Data";"STR",#N/A,FALSE,"Data";"VAL",#N/A,FALSE,"Data";"WEO",#N/A,FALSE,"Data";"WGT",#N/A,FALSE,"Data"}</definedName>
    <definedName name="wrn.Trade._.Output._.All." hidden="1">{"PRI",#N/A,FALSE,"Data";"QUA",#N/A,FALSE,"Data";"STR",#N/A,FALSE,"Data";"VAL",#N/A,FALSE,"Data";"WEO",#N/A,FALSE,"Data";"WGT",#N/A,FALSE,"Data"}</definedName>
    <definedName name="wrn.Trade._.Table._.Core." localSheetId="10" hidden="1">{"WEO",#N/A,FALSE,"Data";"PRI",#N/A,FALSE,"Data";"QUA",#N/A,FALSE,"Data"}</definedName>
    <definedName name="wrn.Trade._.Table._.Core." localSheetId="0" hidden="1">{"WEO",#N/A,FALSE,"Data";"PRI",#N/A,FALSE,"Data";"QUA",#N/A,FALSE,"Data"}</definedName>
    <definedName name="wrn.Trade._.Table._.Core." hidden="1">{"WEO",#N/A,FALSE,"Data";"PRI",#N/A,FALSE,"Data";"QUA",#N/A,FALSE,"Data"}</definedName>
    <definedName name="wrn.WEO." localSheetId="10" hidden="1">{"WEO",#N/A,FALSE,"T"}</definedName>
    <definedName name="wrn.WEO." localSheetId="0" hidden="1">{"WEO",#N/A,FALSE,"T"}</definedName>
    <definedName name="wrn.WEO." hidden="1">{"WEO",#N/A,FALSE,"T"}</definedName>
    <definedName name="wrtyer5y3e5rthgf" localSheetId="10" hidden="1">{"'15.01L'!$A$1:$I$62"}</definedName>
    <definedName name="wrtyer5y3e5rthgf" localSheetId="0" hidden="1">{"'15.01L'!$A$1:$I$62"}</definedName>
    <definedName name="wrtyer5y3e5rthgf" hidden="1">{"'15.01L'!$A$1:$I$62"}</definedName>
    <definedName name="wvu.PLA1." localSheetId="10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wvu.PLA1." localSheetId="0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wvu.PLA1.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wvu.PLA2." localSheetId="10" hidden="1">{TRUE,TRUE,-1.25,-15.5,484.5,276.75,FALSE,FALSE,TRUE,TRUE,0,15,#N/A,56,#N/A,4.88636363636364,15.35,1,FALSE,FALSE,3,TRUE,1,FALSE,100,"Swvu.PLA2.","ACwvu.PLA2.",#N/A,FALSE,FALSE,0,0,0,0,2,"","",TRUE,TRUE,FALSE,FALSE,1,60,#N/A,#N/A,FALSE,FALSE,"Rwvu.PLA2.",#N/A,FALSE,FALSE,FALSE,9,65532,65532,FALSE,FALSE,TRUE,TRUE,TRUE}</definedName>
    <definedName name="wvu.PLA2." localSheetId="0" hidden="1">{TRUE,TRUE,-1.25,-15.5,484.5,276.75,FALSE,FALSE,TRUE,TRUE,0,15,#N/A,56,#N/A,4.88636363636364,15.35,1,FALSE,FALSE,3,TRUE,1,FALSE,100,"Swvu.PLA2.","ACwvu.PLA2.",#N/A,FALSE,FALSE,0,0,0,0,2,"","",TRUE,TRUE,FALSE,FALSE,1,60,#N/A,#N/A,FALSE,FALSE,"Rwvu.PLA2.",#N/A,FALSE,FALSE,FALSE,9,65532,65532,FALSE,FALSE,TRUE,TRUE,TRUE}</definedName>
    <definedName name="wvu.PLA2." hidden="1">{TRUE,TRUE,-1.25,-15.5,484.5,276.75,FALSE,FALSE,TRUE,TRUE,0,15,#N/A,56,#N/A,4.88636363636364,15.35,1,FALSE,FALSE,3,TRUE,1,FALSE,100,"Swvu.PLA2.","ACwvu.PLA2.",#N/A,FALSE,FALSE,0,0,0,0,2,"","",TRUE,TRUE,FALSE,FALSE,1,60,#N/A,#N/A,FALSE,FALSE,"Rwvu.PLA2.",#N/A,FALSE,FALSE,FALSE,9,65532,65532,FALSE,FALSE,TRUE,TRUE,TRUE}</definedName>
    <definedName name="ww" localSheetId="0" hidden="1">[35]M!#REF!</definedName>
    <definedName name="ww" hidden="1">[35]M!#REF!</definedName>
    <definedName name="www" localSheetId="10" hidden="1">{"Riqfin97",#N/A,FALSE,"Tran";"Riqfinpro",#N/A,FALSE,"Tran"}</definedName>
    <definedName name="www" localSheetId="0" hidden="1">{"Riqfin97",#N/A,FALSE,"Tran";"Riqfinpro",#N/A,FALSE,"Tran"}</definedName>
    <definedName name="www" hidden="1">{"Riqfin97",#N/A,FALSE,"Tran";"Riqfinpro",#N/A,FALSE,"Tran"}</definedName>
    <definedName name="xx" localSheetId="10" hidden="1">{"WEO",#N/A,FALSE,"Data";"PRI",#N/A,FALSE,"Data";"QUA",#N/A,FALSE,"Data"}</definedName>
    <definedName name="xx" localSheetId="0" hidden="1">{"WEO",#N/A,FALSE,"Data";"PRI",#N/A,FALSE,"Data";"QUA",#N/A,FALSE,"Data"}</definedName>
    <definedName name="xx" hidden="1">{"WEO",#N/A,FALSE,"Data";"PRI",#N/A,FALSE,"Data";"QUA",#N/A,FALSE,"Data"}</definedName>
    <definedName name="xxxx" localSheetId="10" hidden="1">{"Riqfin97",#N/A,FALSE,"Tran";"Riqfinpro",#N/A,FALSE,"Tran"}</definedName>
    <definedName name="xxxx" localSheetId="0" hidden="1">{"Riqfin97",#N/A,FALSE,"Tran";"Riqfinpro",#N/A,FALSE,"Tran"}</definedName>
    <definedName name="xxxx" hidden="1">{"Riqfin97",#N/A,FALSE,"Tran";"Riqfinpro",#N/A,FALSE,"Tran"}</definedName>
    <definedName name="xxxxxxxxxxxxxxxxx" localSheetId="10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xxxxxxxxxxxxxxxxx" localSheetId="0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xxxxxxxxxxxxxxxxx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YUTU" localSheetId="10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YUTU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YUYUYU" localSheetId="10" hidden="1">{"'15.01L'!$A$1:$I$62"}</definedName>
    <definedName name="YUYUYU" hidden="1">{"'15.01L'!$A$1:$I$62"}</definedName>
    <definedName name="yy" localSheetId="10" hidden="1">{"Tab1",#N/A,FALSE,"P";"Tab2",#N/A,FALSE,"P"}</definedName>
    <definedName name="yy" localSheetId="0" hidden="1">{"Tab1",#N/A,FALSE,"P";"Tab2",#N/A,FALSE,"P"}</definedName>
    <definedName name="yy" hidden="1">{"Tab1",#N/A,FALSE,"P";"Tab2",#N/A,FALSE,"P"}</definedName>
    <definedName name="yyy" localSheetId="10" hidden="1">{"Tab1",#N/A,FALSE,"P";"Tab2",#N/A,FALSE,"P"}</definedName>
    <definedName name="yyy" localSheetId="0" hidden="1">{"Tab1",#N/A,FALSE,"P";"Tab2",#N/A,FALSE,"P"}</definedName>
    <definedName name="yyy" hidden="1">{"Tab1",#N/A,FALSE,"P";"Tab2",#N/A,FALSE,"P"}</definedName>
    <definedName name="yyyy" localSheetId="10" hidden="1">{"Riqfin97",#N/A,FALSE,"Tran";"Riqfinpro",#N/A,FALSE,"Tran"}</definedName>
    <definedName name="yyyy" localSheetId="0" hidden="1">{"Riqfin97",#N/A,FALSE,"Tran";"Riqfinpro",#N/A,FALSE,"Tran"}</definedName>
    <definedName name="yyyy" hidden="1">{"Riqfin97",#N/A,FALSE,"Tran";"Riqfinpro",#N/A,FALSE,"Tran"}</definedName>
    <definedName name="Z_00C67BFA_FEDD_11D1_98B3_00C04FC96ABD_.wvu.Rows" localSheetId="0" hidden="1">[31]BOP!$36:$36,[31]BOP!$44:$44,[31]BOP!$59:$59,[31]BOP!#REF!,[31]BOP!#REF!,[31]BOP!$81:$88</definedName>
    <definedName name="Z_00C67BFA_FEDD_11D1_98B3_00C04FC96ABD_.wvu.Rows" hidden="1">[31]BOP!$36:$36,[31]BOP!$44:$44,[31]BOP!$59:$59,[31]BOP!#REF!,[31]BOP!#REF!,[31]BOP!$81:$88</definedName>
    <definedName name="Z_00C67BFB_FEDD_11D1_98B3_00C04FC96ABD_.wvu.Rows" localSheetId="0" hidden="1">[31]BOP!$36:$36,[31]BOP!$44:$44,[31]BOP!$59:$59,[31]BOP!#REF!,[31]BOP!#REF!,[31]BOP!$81:$88</definedName>
    <definedName name="Z_00C67BFB_FEDD_11D1_98B3_00C04FC96ABD_.wvu.Rows" hidden="1">[31]BOP!$36:$36,[31]BOP!$44:$44,[31]BOP!$59:$59,[31]BOP!#REF!,[31]BOP!#REF!,[31]BOP!$81:$88</definedName>
    <definedName name="Z_00C67BFC_FEDD_11D1_98B3_00C04FC96ABD_.wvu.Rows" localSheetId="0" hidden="1">[31]BOP!$36:$36,[31]BOP!$44:$44,[31]BOP!$59:$59,[31]BOP!#REF!,[31]BOP!#REF!,[31]BOP!$81:$88</definedName>
    <definedName name="Z_00C67BFC_FEDD_11D1_98B3_00C04FC96ABD_.wvu.Rows" hidden="1">[31]BOP!$36:$36,[31]BOP!$44:$44,[31]BOP!$59:$59,[31]BOP!#REF!,[31]BOP!#REF!,[31]BOP!$81:$88</definedName>
    <definedName name="Z_00C67BFD_FEDD_11D1_98B3_00C04FC96ABD_.wvu.Rows" localSheetId="0" hidden="1">[31]BOP!$36:$36,[31]BOP!$44:$44,[31]BOP!$59:$59,[31]BOP!#REF!,[31]BOP!#REF!,[31]BOP!$81:$88</definedName>
    <definedName name="Z_00C67BFD_FEDD_11D1_98B3_00C04FC96ABD_.wvu.Rows" hidden="1">[31]BOP!$36:$36,[31]BOP!$44:$44,[31]BOP!$59:$59,[31]BOP!#REF!,[31]BOP!#REF!,[31]BOP!$81:$88</definedName>
    <definedName name="Z_00C67BFE_FEDD_11D1_98B3_00C04FC96ABD_.wvu.Rows" localSheetId="0" hidden="1">[31]BOP!$36:$36,[31]BOP!$44:$44,[31]BOP!$59:$59,[31]BOP!#REF!,[31]BOP!#REF!,[31]BOP!$79:$79,[31]BOP!$81:$88,[31]BOP!#REF!</definedName>
    <definedName name="Z_00C67BFE_FEDD_11D1_98B3_00C04FC96ABD_.wvu.Rows" hidden="1">[31]BOP!$36:$36,[31]BOP!$44:$44,[31]BOP!$59:$59,[31]BOP!#REF!,[31]BOP!#REF!,[31]BOP!$79:$79,[31]BOP!$81:$88,[31]BOP!#REF!</definedName>
    <definedName name="Z_00C67BFF_FEDD_11D1_98B3_00C04FC96ABD_.wvu.Rows" localSheetId="0" hidden="1">[31]BOP!$36:$36,[31]BOP!$44:$44,[31]BOP!$59:$59,[31]BOP!#REF!,[31]BOP!#REF!,[31]BOP!$79:$79,[31]BOP!$81:$88</definedName>
    <definedName name="Z_00C67BFF_FEDD_11D1_98B3_00C04FC96ABD_.wvu.Rows" hidden="1">[31]BOP!$36:$36,[31]BOP!$44:$44,[31]BOP!$59:$59,[31]BOP!#REF!,[31]BOP!#REF!,[31]BOP!$79:$79,[31]BOP!$81:$88</definedName>
    <definedName name="Z_00C67C00_FEDD_11D1_98B3_00C04FC96ABD_.wvu.Rows" localSheetId="0" hidden="1">[31]BOP!$36:$36,[31]BOP!$44:$44,[31]BOP!$59:$59,[31]BOP!#REF!,[31]BOP!#REF!,[31]BOP!$79:$79,[31]BOP!#REF!</definedName>
    <definedName name="Z_00C67C00_FEDD_11D1_98B3_00C04FC96ABD_.wvu.Rows" hidden="1">[31]BOP!$36:$36,[31]BOP!$44:$44,[31]BOP!$59:$59,[31]BOP!#REF!,[31]BOP!#REF!,[31]BOP!$79:$79,[31]BOP!#REF!</definedName>
    <definedName name="Z_00C67C01_FEDD_11D1_98B3_00C04FC96ABD_.wvu.Rows" localSheetId="0" hidden="1">[31]BOP!$36:$36,[31]BOP!$44:$44,[31]BOP!$59:$59,[31]BOP!#REF!,[31]BOP!#REF!,[31]BOP!$79:$79,[31]BOP!$81:$88,[31]BOP!#REF!</definedName>
    <definedName name="Z_00C67C01_FEDD_11D1_98B3_00C04FC96ABD_.wvu.Rows" hidden="1">[31]BOP!$36:$36,[31]BOP!$44:$44,[31]BOP!$59:$59,[31]BOP!#REF!,[31]BOP!#REF!,[31]BOP!$79:$79,[31]BOP!$81:$88,[31]BOP!#REF!</definedName>
    <definedName name="Z_00C67C02_FEDD_11D1_98B3_00C04FC96ABD_.wvu.Rows" localSheetId="0" hidden="1">[31]BOP!$36:$36,[31]BOP!$44:$44,[31]BOP!$59:$59,[31]BOP!#REF!,[31]BOP!#REF!,[31]BOP!$79:$79,[31]BOP!$81:$88,[31]BOP!#REF!</definedName>
    <definedName name="Z_00C67C02_FEDD_11D1_98B3_00C04FC96ABD_.wvu.Rows" hidden="1">[31]BOP!$36:$36,[31]BOP!$44:$44,[31]BOP!$59:$59,[31]BOP!#REF!,[31]BOP!#REF!,[31]BOP!$79:$79,[31]BOP!$81:$88,[31]BOP!#REF!</definedName>
    <definedName name="Z_00C67C03_FEDD_11D1_98B3_00C04FC96ABD_.wvu.Rows" localSheetId="0" hidden="1">[31]BOP!$36:$36,[31]BOP!$44:$44,[31]BOP!$59:$59,[31]BOP!#REF!,[31]BOP!#REF!,[31]BOP!$79:$79,[31]BOP!$81:$88,[31]BOP!#REF!</definedName>
    <definedName name="Z_00C67C03_FEDD_11D1_98B3_00C04FC96ABD_.wvu.Rows" hidden="1">[31]BOP!$36:$36,[31]BOP!$44:$44,[31]BOP!$59:$59,[31]BOP!#REF!,[31]BOP!#REF!,[31]BOP!$79:$79,[31]BOP!$81:$88,[31]BOP!#REF!</definedName>
    <definedName name="Z_00C67C05_FEDD_11D1_98B3_00C04FC96ABD_.wvu.Rows" localSheetId="10" hidden="1">[31]BOP!$36:$36,[31]BOP!$44:$44,[31]BOP!$59:$59,[31]BOP!#REF!,[31]BOP!#REF!,[31]BOP!$79:$79,[31]BOP!$81:$88,[31]BOP!#REF!,[31]BOP!#REF!</definedName>
    <definedName name="Z_00C67C05_FEDD_11D1_98B3_00C04FC96ABD_.wvu.Rows" localSheetId="0" hidden="1">[31]BOP!$36:$36,[31]BOP!$44:$44,[31]BOP!$59:$59,[31]BOP!#REF!,[31]BOP!#REF!,[31]BOP!$79:$79,[31]BOP!$81:$88,[31]BOP!#REF!,[31]BOP!#REF!</definedName>
    <definedName name="Z_00C67C05_FEDD_11D1_98B3_00C04FC96ABD_.wvu.Rows" hidden="1">[31]BOP!$36:$36,[31]BOP!$44:$44,[31]BOP!$59:$59,[31]BOP!#REF!,[31]BOP!#REF!,[31]BOP!$79:$79,[31]BOP!$81:$88,[31]BOP!#REF!,[31]BOP!#REF!</definedName>
    <definedName name="Z_00C67C06_FEDD_11D1_98B3_00C04FC96ABD_.wvu.Rows" localSheetId="0" hidden="1">[31]BOP!$36:$36,[31]BOP!$44:$44,[31]BOP!$59:$59,[31]BOP!#REF!,[31]BOP!#REF!,[31]BOP!$79:$79,[31]BOP!$81:$88,[31]BOP!#REF!,[31]BOP!#REF!</definedName>
    <definedName name="Z_00C67C06_FEDD_11D1_98B3_00C04FC96ABD_.wvu.Rows" hidden="1">[31]BOP!$36:$36,[31]BOP!$44:$44,[31]BOP!$59:$59,[31]BOP!#REF!,[31]BOP!#REF!,[31]BOP!$79:$79,[31]BOP!$81:$88,[31]BOP!#REF!,[31]BOP!#REF!</definedName>
    <definedName name="Z_00C67C07_FEDD_11D1_98B3_00C04FC96ABD_.wvu.Rows" localSheetId="0" hidden="1">[31]BOP!$36:$36,[31]BOP!$44:$44,[31]BOP!$59:$59,[31]BOP!#REF!,[31]BOP!#REF!,[31]BOP!$79:$79</definedName>
    <definedName name="Z_00C67C07_FEDD_11D1_98B3_00C04FC96ABD_.wvu.Rows" hidden="1">[31]BOP!$36:$36,[31]BOP!$44:$44,[31]BOP!$59:$59,[31]BOP!#REF!,[31]BOP!#REF!,[31]BOP!$79:$79</definedName>
    <definedName name="Z_112039D0_FF0B_11D1_98B3_00C04FC96ABD_.wvu.Rows" localSheetId="0" hidden="1">[31]BOP!$36:$36,[31]BOP!$44:$44,[31]BOP!$59:$59,[31]BOP!#REF!,[31]BOP!#REF!,[31]BOP!$81:$88</definedName>
    <definedName name="Z_112039D0_FF0B_11D1_98B3_00C04FC96ABD_.wvu.Rows" hidden="1">[31]BOP!$36:$36,[31]BOP!$44:$44,[31]BOP!$59:$59,[31]BOP!#REF!,[31]BOP!#REF!,[31]BOP!$81:$88</definedName>
    <definedName name="Z_112039D1_FF0B_11D1_98B3_00C04FC96ABD_.wvu.Rows" localSheetId="0" hidden="1">[31]BOP!$36:$36,[31]BOP!$44:$44,[31]BOP!$59:$59,[31]BOP!#REF!,[31]BOP!#REF!,[31]BOP!$81:$88</definedName>
    <definedName name="Z_112039D1_FF0B_11D1_98B3_00C04FC96ABD_.wvu.Rows" hidden="1">[31]BOP!$36:$36,[31]BOP!$44:$44,[31]BOP!$59:$59,[31]BOP!#REF!,[31]BOP!#REF!,[31]BOP!$81:$88</definedName>
    <definedName name="Z_112039D2_FF0B_11D1_98B3_00C04FC96ABD_.wvu.Rows" localSheetId="0" hidden="1">[31]BOP!$36:$36,[31]BOP!$44:$44,[31]BOP!$59:$59,[31]BOP!#REF!,[31]BOP!#REF!,[31]BOP!$81:$88</definedName>
    <definedName name="Z_112039D2_FF0B_11D1_98B3_00C04FC96ABD_.wvu.Rows" hidden="1">[31]BOP!$36:$36,[31]BOP!$44:$44,[31]BOP!$59:$59,[31]BOP!#REF!,[31]BOP!#REF!,[31]BOP!$81:$88</definedName>
    <definedName name="Z_112039D3_FF0B_11D1_98B3_00C04FC96ABD_.wvu.Rows" localSheetId="0" hidden="1">[31]BOP!$36:$36,[31]BOP!$44:$44,[31]BOP!$59:$59,[31]BOP!#REF!,[31]BOP!#REF!,[31]BOP!$81:$88</definedName>
    <definedName name="Z_112039D3_FF0B_11D1_98B3_00C04FC96ABD_.wvu.Rows" hidden="1">[31]BOP!$36:$36,[31]BOP!$44:$44,[31]BOP!$59:$59,[31]BOP!#REF!,[31]BOP!#REF!,[31]BOP!$81:$88</definedName>
    <definedName name="Z_112039D4_FF0B_11D1_98B3_00C04FC96ABD_.wvu.Rows" localSheetId="0" hidden="1">[31]BOP!$36:$36,[31]BOP!$44:$44,[31]BOP!$59:$59,[31]BOP!#REF!,[31]BOP!#REF!,[31]BOP!$79:$79,[31]BOP!$81:$88,[31]BOP!#REF!</definedName>
    <definedName name="Z_112039D4_FF0B_11D1_98B3_00C04FC96ABD_.wvu.Rows" hidden="1">[31]BOP!$36:$36,[31]BOP!$44:$44,[31]BOP!$59:$59,[31]BOP!#REF!,[31]BOP!#REF!,[31]BOP!$79:$79,[31]BOP!$81:$88,[31]BOP!#REF!</definedName>
    <definedName name="Z_112039D5_FF0B_11D1_98B3_00C04FC96ABD_.wvu.Rows" localSheetId="0" hidden="1">[31]BOP!$36:$36,[31]BOP!$44:$44,[31]BOP!$59:$59,[31]BOP!#REF!,[31]BOP!#REF!,[31]BOP!$79:$79,[31]BOP!$81:$88</definedName>
    <definedName name="Z_112039D5_FF0B_11D1_98B3_00C04FC96ABD_.wvu.Rows" hidden="1">[31]BOP!$36:$36,[31]BOP!$44:$44,[31]BOP!$59:$59,[31]BOP!#REF!,[31]BOP!#REF!,[31]BOP!$79:$79,[31]BOP!$81:$88</definedName>
    <definedName name="Z_112039D6_FF0B_11D1_98B3_00C04FC96ABD_.wvu.Rows" localSheetId="0" hidden="1">[31]BOP!$36:$36,[31]BOP!$44:$44,[31]BOP!$59:$59,[31]BOP!#REF!,[31]BOP!#REF!,[31]BOP!$79:$79,[31]BOP!#REF!</definedName>
    <definedName name="Z_112039D6_FF0B_11D1_98B3_00C04FC96ABD_.wvu.Rows" hidden="1">[31]BOP!$36:$36,[31]BOP!$44:$44,[31]BOP!$59:$59,[31]BOP!#REF!,[31]BOP!#REF!,[31]BOP!$79:$79,[31]BOP!#REF!</definedName>
    <definedName name="Z_112039D7_FF0B_11D1_98B3_00C04FC96ABD_.wvu.Rows" localSheetId="0" hidden="1">[31]BOP!$36:$36,[31]BOP!$44:$44,[31]BOP!$59:$59,[31]BOP!#REF!,[31]BOP!#REF!,[31]BOP!$79:$79,[31]BOP!$81:$88,[31]BOP!#REF!</definedName>
    <definedName name="Z_112039D7_FF0B_11D1_98B3_00C04FC96ABD_.wvu.Rows" hidden="1">[31]BOP!$36:$36,[31]BOP!$44:$44,[31]BOP!$59:$59,[31]BOP!#REF!,[31]BOP!#REF!,[31]BOP!$79:$79,[31]BOP!$81:$88,[31]BOP!#REF!</definedName>
    <definedName name="Z_112039D8_FF0B_11D1_98B3_00C04FC96ABD_.wvu.Rows" localSheetId="0" hidden="1">[31]BOP!$36:$36,[31]BOP!$44:$44,[31]BOP!$59:$59,[31]BOP!#REF!,[31]BOP!#REF!,[31]BOP!$79:$79,[31]BOP!$81:$88,[31]BOP!#REF!</definedName>
    <definedName name="Z_112039D8_FF0B_11D1_98B3_00C04FC96ABD_.wvu.Rows" hidden="1">[31]BOP!$36:$36,[31]BOP!$44:$44,[31]BOP!$59:$59,[31]BOP!#REF!,[31]BOP!#REF!,[31]BOP!$79:$79,[31]BOP!$81:$88,[31]BOP!#REF!</definedName>
    <definedName name="Z_112039D9_FF0B_11D1_98B3_00C04FC96ABD_.wvu.Rows" localSheetId="0" hidden="1">[31]BOP!$36:$36,[31]BOP!$44:$44,[31]BOP!$59:$59,[31]BOP!#REF!,[31]BOP!#REF!,[31]BOP!$79:$79,[31]BOP!$81:$88,[31]BOP!#REF!</definedName>
    <definedName name="Z_112039D9_FF0B_11D1_98B3_00C04FC96ABD_.wvu.Rows" hidden="1">[31]BOP!$36:$36,[31]BOP!$44:$44,[31]BOP!$59:$59,[31]BOP!#REF!,[31]BOP!#REF!,[31]BOP!$79:$79,[31]BOP!$81:$88,[31]BOP!#REF!</definedName>
    <definedName name="Z_112039DB_FF0B_11D1_98B3_00C04FC96ABD_.wvu.Rows" localSheetId="0" hidden="1">[31]BOP!$36:$36,[31]BOP!$44:$44,[31]BOP!$59:$59,[31]BOP!#REF!,[31]BOP!#REF!,[31]BOP!$79:$79,[31]BOP!$81:$88,[31]BOP!#REF!,[31]BOP!#REF!</definedName>
    <definedName name="Z_112039DB_FF0B_11D1_98B3_00C04FC96ABD_.wvu.Rows" hidden="1">[31]BOP!$36:$36,[31]BOP!$44:$44,[31]BOP!$59:$59,[31]BOP!#REF!,[31]BOP!#REF!,[31]BOP!$79:$79,[31]BOP!$81:$88,[31]BOP!#REF!,[31]BOP!#REF!</definedName>
    <definedName name="Z_112039DC_FF0B_11D1_98B3_00C04FC96ABD_.wvu.Rows" localSheetId="0" hidden="1">[31]BOP!$36:$36,[31]BOP!$44:$44,[31]BOP!$59:$59,[31]BOP!#REF!,[31]BOP!#REF!,[31]BOP!$79:$79,[31]BOP!$81:$88,[31]BOP!#REF!,[31]BOP!#REF!</definedName>
    <definedName name="Z_112039DC_FF0B_11D1_98B3_00C04FC96ABD_.wvu.Rows" hidden="1">[31]BOP!$36:$36,[31]BOP!$44:$44,[31]BOP!$59:$59,[31]BOP!#REF!,[31]BOP!#REF!,[31]BOP!$79:$79,[31]BOP!$81:$88,[31]BOP!#REF!,[31]BOP!#REF!</definedName>
    <definedName name="Z_112039DD_FF0B_11D1_98B3_00C04FC96ABD_.wvu.Rows" localSheetId="0" hidden="1">[31]BOP!$36:$36,[31]BOP!$44:$44,[31]BOP!$59:$59,[31]BOP!#REF!,[31]BOP!#REF!,[31]BOP!$79:$79</definedName>
    <definedName name="Z_112039DD_FF0B_11D1_98B3_00C04FC96ABD_.wvu.Rows" hidden="1">[31]BOP!$36:$36,[31]BOP!$44:$44,[31]BOP!$59:$59,[31]BOP!#REF!,[31]BOP!#REF!,[31]BOP!$79:$79</definedName>
    <definedName name="Z_112B8339_2081_11D2_BFD2_00A02466506E_.wvu.PrintTitles" hidden="1">[38]SUMMARY!$B$1:$D$65536,[38]SUMMARY!$A$3:$IV$5</definedName>
    <definedName name="Z_112B833B_2081_11D2_BFD2_00A02466506E_.wvu.PrintTitles" hidden="1">[38]SUMMARY!$B$1:$D$65536,[38]SUMMARY!$A$3:$IV$5</definedName>
    <definedName name="Z_1A87067C_7102_4E77_BC8D_D9D9112AA17F_.wvu.Cols" localSheetId="10" hidden="1">#REF!</definedName>
    <definedName name="Z_1A87067C_7102_4E77_BC8D_D9D9112AA17F_.wvu.Cols" localSheetId="0" hidden="1">#REF!</definedName>
    <definedName name="Z_1A87067C_7102_4E77_BC8D_D9D9112AA17F_.wvu.Cols" hidden="1">#REF!</definedName>
    <definedName name="Z_1A87067C_7102_4E77_BC8D_D9D9112AA17F_.wvu.PrintArea" localSheetId="10" hidden="1">#REF!</definedName>
    <definedName name="Z_1A87067C_7102_4E77_BC8D_D9D9112AA17F_.wvu.PrintArea" localSheetId="0" hidden="1">#REF!</definedName>
    <definedName name="Z_1A87067C_7102_4E77_BC8D_D9D9112AA17F_.wvu.PrintArea" hidden="1">#REF!</definedName>
    <definedName name="Z_1A87067C_7102_4E77_BC8D_D9D9112AA17F_.wvu.PrintTitles" localSheetId="0" hidden="1">#REF!</definedName>
    <definedName name="Z_1A87067C_7102_4E77_BC8D_D9D9112AA17F_.wvu.PrintTitles" hidden="1">#REF!</definedName>
    <definedName name="Z_1A87067C_7102_4E77_BC8D_D9D9112AA17F_.wvu.Rows" localSheetId="0" hidden="1">#REF!</definedName>
    <definedName name="Z_1A87067C_7102_4E77_BC8D_D9D9112AA17F_.wvu.Rows" hidden="1">#REF!</definedName>
    <definedName name="Z_1A8C061B_2301_11D3_BFD1_000039E37209_.wvu.Cols" hidden="1">'[39]IDA-tab7'!$K$1:$T$65536,'[39]IDA-tab7'!$V$1:$AE$65536,'[39]IDA-tab7'!$AG$1:$AP$65536</definedName>
    <definedName name="Z_1A8C061B_2301_11D3_BFD1_000039E37209_.wvu.Rows" hidden="1">'[39]IDA-tab7'!$A$10:$IV$11,'[39]IDA-tab7'!$A$14:$IV$14,'[39]IDA-tab7'!$A$18:$IV$18</definedName>
    <definedName name="Z_1A8C061C_2301_11D3_BFD1_000039E37209_.wvu.Cols" hidden="1">'[39]IDA-tab7'!$K$1:$T$65536,'[39]IDA-tab7'!$V$1:$AE$65536,'[39]IDA-tab7'!$AG$1:$AP$65536</definedName>
    <definedName name="Z_1A8C061C_2301_11D3_BFD1_000039E37209_.wvu.Rows" hidden="1">'[39]IDA-tab7'!$A$10:$IV$11,'[39]IDA-tab7'!$A$14:$IV$14,'[39]IDA-tab7'!$A$18:$IV$18</definedName>
    <definedName name="Z_1A8C061E_2301_11D3_BFD1_000039E37209_.wvu.Cols" hidden="1">'[39]IDA-tab7'!$K$1:$T$65536,'[39]IDA-tab7'!$V$1:$AE$65536,'[39]IDA-tab7'!$AG$1:$AP$65536</definedName>
    <definedName name="Z_1A8C061E_2301_11D3_BFD1_000039E37209_.wvu.Rows" hidden="1">'[39]IDA-tab7'!$A$10:$IV$11,'[39]IDA-tab7'!$A$14:$IV$14,'[39]IDA-tab7'!$A$18:$IV$18</definedName>
    <definedName name="Z_1A8C061F_2301_11D3_BFD1_000039E37209_.wvu.Cols" hidden="1">'[39]IDA-tab7'!$K$1:$T$65536,'[39]IDA-tab7'!$V$1:$AE$65536,'[39]IDA-tab7'!$AG$1:$AP$65536</definedName>
    <definedName name="Z_1A8C061F_2301_11D3_BFD1_000039E37209_.wvu.Rows" hidden="1">'[39]IDA-tab7'!$A$10:$IV$11,'[39]IDA-tab7'!$A$14:$IV$14,'[39]IDA-tab7'!$A$18:$IV$18</definedName>
    <definedName name="Z_1F4C2007_FFA7_11D1_98B6_00C04FC96ABD_.wvu.Rows" localSheetId="0" hidden="1">[31]BOP!$36:$36,[31]BOP!$44:$44,[31]BOP!$59:$59,[31]BOP!#REF!,[31]BOP!#REF!,[31]BOP!$81:$88</definedName>
    <definedName name="Z_1F4C2007_FFA7_11D1_98B6_00C04FC96ABD_.wvu.Rows" hidden="1">[31]BOP!$36:$36,[31]BOP!$44:$44,[31]BOP!$59:$59,[31]BOP!#REF!,[31]BOP!#REF!,[31]BOP!$81:$88</definedName>
    <definedName name="Z_1F4C2008_FFA7_11D1_98B6_00C04FC96ABD_.wvu.Rows" localSheetId="0" hidden="1">[31]BOP!$36:$36,[31]BOP!$44:$44,[31]BOP!$59:$59,[31]BOP!#REF!,[31]BOP!#REF!,[31]BOP!$81:$88</definedName>
    <definedName name="Z_1F4C2008_FFA7_11D1_98B6_00C04FC96ABD_.wvu.Rows" hidden="1">[31]BOP!$36:$36,[31]BOP!$44:$44,[31]BOP!$59:$59,[31]BOP!#REF!,[31]BOP!#REF!,[31]BOP!$81:$88</definedName>
    <definedName name="Z_1F4C2009_FFA7_11D1_98B6_00C04FC96ABD_.wvu.Rows" localSheetId="0" hidden="1">[31]BOP!$36:$36,[31]BOP!$44:$44,[31]BOP!$59:$59,[31]BOP!#REF!,[31]BOP!#REF!,[31]BOP!$81:$88</definedName>
    <definedName name="Z_1F4C2009_FFA7_11D1_98B6_00C04FC96ABD_.wvu.Rows" hidden="1">[31]BOP!$36:$36,[31]BOP!$44:$44,[31]BOP!$59:$59,[31]BOP!#REF!,[31]BOP!#REF!,[31]BOP!$81:$88</definedName>
    <definedName name="Z_1F4C200A_FFA7_11D1_98B6_00C04FC96ABD_.wvu.Rows" localSheetId="0" hidden="1">[31]BOP!$36:$36,[31]BOP!$44:$44,[31]BOP!$59:$59,[31]BOP!#REF!,[31]BOP!#REF!,[31]BOP!$81:$88</definedName>
    <definedName name="Z_1F4C200A_FFA7_11D1_98B6_00C04FC96ABD_.wvu.Rows" hidden="1">[31]BOP!$36:$36,[31]BOP!$44:$44,[31]BOP!$59:$59,[31]BOP!#REF!,[31]BOP!#REF!,[31]BOP!$81:$88</definedName>
    <definedName name="Z_1F4C200B_FFA7_11D1_98B6_00C04FC96ABD_.wvu.Rows" localSheetId="0" hidden="1">[31]BOP!$36:$36,[31]BOP!$44:$44,[31]BOP!$59:$59,[31]BOP!#REF!,[31]BOP!#REF!,[31]BOP!$79:$79,[31]BOP!$81:$88,[31]BOP!#REF!</definedName>
    <definedName name="Z_1F4C200B_FFA7_11D1_98B6_00C04FC96ABD_.wvu.Rows" hidden="1">[31]BOP!$36:$36,[31]BOP!$44:$44,[31]BOP!$59:$59,[31]BOP!#REF!,[31]BOP!#REF!,[31]BOP!$79:$79,[31]BOP!$81:$88,[31]BOP!#REF!</definedName>
    <definedName name="Z_1F4C200C_FFA7_11D1_98B6_00C04FC96ABD_.wvu.Rows" localSheetId="0" hidden="1">[31]BOP!$36:$36,[31]BOP!$44:$44,[31]BOP!$59:$59,[31]BOP!#REF!,[31]BOP!#REF!,[31]BOP!$79:$79,[31]BOP!$81:$88</definedName>
    <definedName name="Z_1F4C200C_FFA7_11D1_98B6_00C04FC96ABD_.wvu.Rows" hidden="1">[31]BOP!$36:$36,[31]BOP!$44:$44,[31]BOP!$59:$59,[31]BOP!#REF!,[31]BOP!#REF!,[31]BOP!$79:$79,[31]BOP!$81:$88</definedName>
    <definedName name="Z_1F4C200D_FFA7_11D1_98B6_00C04FC96ABD_.wvu.Rows" localSheetId="0" hidden="1">[31]BOP!$36:$36,[31]BOP!$44:$44,[31]BOP!$59:$59,[31]BOP!#REF!,[31]BOP!#REF!,[31]BOP!$79:$79,[31]BOP!#REF!</definedName>
    <definedName name="Z_1F4C200D_FFA7_11D1_98B6_00C04FC96ABD_.wvu.Rows" hidden="1">[31]BOP!$36:$36,[31]BOP!$44:$44,[31]BOP!$59:$59,[31]BOP!#REF!,[31]BOP!#REF!,[31]BOP!$79:$79,[31]BOP!#REF!</definedName>
    <definedName name="Z_1F4C200E_FFA7_11D1_98B6_00C04FC96ABD_.wvu.Rows" localSheetId="0" hidden="1">[31]BOP!$36:$36,[31]BOP!$44:$44,[31]BOP!$59:$59,[31]BOP!#REF!,[31]BOP!#REF!,[31]BOP!$79:$79,[31]BOP!$81:$88,[31]BOP!#REF!</definedName>
    <definedName name="Z_1F4C200E_FFA7_11D1_98B6_00C04FC96ABD_.wvu.Rows" hidden="1">[31]BOP!$36:$36,[31]BOP!$44:$44,[31]BOP!$59:$59,[31]BOP!#REF!,[31]BOP!#REF!,[31]BOP!$79:$79,[31]BOP!$81:$88,[31]BOP!#REF!</definedName>
    <definedName name="Z_1F4C200F_FFA7_11D1_98B6_00C04FC96ABD_.wvu.Rows" localSheetId="0" hidden="1">[31]BOP!$36:$36,[31]BOP!$44:$44,[31]BOP!$59:$59,[31]BOP!#REF!,[31]BOP!#REF!,[31]BOP!$79:$79,[31]BOP!$81:$88,[31]BOP!#REF!</definedName>
    <definedName name="Z_1F4C200F_FFA7_11D1_98B6_00C04FC96ABD_.wvu.Rows" hidden="1">[31]BOP!$36:$36,[31]BOP!$44:$44,[31]BOP!$59:$59,[31]BOP!#REF!,[31]BOP!#REF!,[31]BOP!$79:$79,[31]BOP!$81:$88,[31]BOP!#REF!</definedName>
    <definedName name="Z_1F4C2010_FFA7_11D1_98B6_00C04FC96ABD_.wvu.Rows" localSheetId="0" hidden="1">[31]BOP!$36:$36,[31]BOP!$44:$44,[31]BOP!$59:$59,[31]BOP!#REF!,[31]BOP!#REF!,[31]BOP!$79:$79,[31]BOP!$81:$88,[31]BOP!#REF!</definedName>
    <definedName name="Z_1F4C2010_FFA7_11D1_98B6_00C04FC96ABD_.wvu.Rows" hidden="1">[31]BOP!$36:$36,[31]BOP!$44:$44,[31]BOP!$59:$59,[31]BOP!#REF!,[31]BOP!#REF!,[31]BOP!$79:$79,[31]BOP!$81:$88,[31]BOP!#REF!</definedName>
    <definedName name="Z_1F4C2012_FFA7_11D1_98B6_00C04FC96ABD_.wvu.Rows" localSheetId="0" hidden="1">[31]BOP!$36:$36,[31]BOP!$44:$44,[31]BOP!$59:$59,[31]BOP!#REF!,[31]BOP!#REF!,[31]BOP!$79:$79,[31]BOP!$81:$88,[31]BOP!#REF!,[31]BOP!#REF!</definedName>
    <definedName name="Z_1F4C2012_FFA7_11D1_98B6_00C04FC96ABD_.wvu.Rows" hidden="1">[31]BOP!$36:$36,[31]BOP!$44:$44,[31]BOP!$59:$59,[31]BOP!#REF!,[31]BOP!#REF!,[31]BOP!$79:$79,[31]BOP!$81:$88,[31]BOP!#REF!,[31]BOP!#REF!</definedName>
    <definedName name="Z_1F4C2013_FFA7_11D1_98B6_00C04FC96ABD_.wvu.Rows" localSheetId="0" hidden="1">[31]BOP!$36:$36,[31]BOP!$44:$44,[31]BOP!$59:$59,[31]BOP!#REF!,[31]BOP!#REF!,[31]BOP!$79:$79,[31]BOP!$81:$88,[31]BOP!#REF!,[31]BOP!#REF!</definedName>
    <definedName name="Z_1F4C2013_FFA7_11D1_98B6_00C04FC96ABD_.wvu.Rows" hidden="1">[31]BOP!$36:$36,[31]BOP!$44:$44,[31]BOP!$59:$59,[31]BOP!#REF!,[31]BOP!#REF!,[31]BOP!$79:$79,[31]BOP!$81:$88,[31]BOP!#REF!,[31]BOP!#REF!</definedName>
    <definedName name="Z_1F4C2014_FFA7_11D1_98B6_00C04FC96ABD_.wvu.Rows" localSheetId="0" hidden="1">[31]BOP!$36:$36,[31]BOP!$44:$44,[31]BOP!$59:$59,[31]BOP!#REF!,[31]BOP!#REF!,[31]BOP!$79:$79</definedName>
    <definedName name="Z_1F4C2014_FFA7_11D1_98B6_00C04FC96ABD_.wvu.Rows" hidden="1">[31]BOP!$36:$36,[31]BOP!$44:$44,[31]BOP!$59:$59,[31]BOP!#REF!,[31]BOP!#REF!,[31]BOP!$79:$79</definedName>
    <definedName name="Z_49B0A4B0_963B_11D1_BFD1_00A02466B680_.wvu.Rows" localSheetId="0" hidden="1">[31]BOP!$36:$36,[31]BOP!$44:$44,[31]BOP!$59:$59,[31]BOP!#REF!,[31]BOP!#REF!,[31]BOP!$81:$88</definedName>
    <definedName name="Z_49B0A4B0_963B_11D1_BFD1_00A02466B680_.wvu.Rows" hidden="1">[31]BOP!$36:$36,[31]BOP!$44:$44,[31]BOP!$59:$59,[31]BOP!#REF!,[31]BOP!#REF!,[31]BOP!$81:$88</definedName>
    <definedName name="Z_49B0A4B1_963B_11D1_BFD1_00A02466B680_.wvu.Rows" localSheetId="0" hidden="1">[31]BOP!$36:$36,[31]BOP!$44:$44,[31]BOP!$59:$59,[31]BOP!#REF!,[31]BOP!#REF!,[31]BOP!$81:$88</definedName>
    <definedName name="Z_49B0A4B1_963B_11D1_BFD1_00A02466B680_.wvu.Rows" hidden="1">[31]BOP!$36:$36,[31]BOP!$44:$44,[31]BOP!$59:$59,[31]BOP!#REF!,[31]BOP!#REF!,[31]BOP!$81:$88</definedName>
    <definedName name="Z_49B0A4B4_963B_11D1_BFD1_00A02466B680_.wvu.Rows" localSheetId="0" hidden="1">[31]BOP!$36:$36,[31]BOP!$44:$44,[31]BOP!$59:$59,[31]BOP!#REF!,[31]BOP!#REF!,[31]BOP!$79:$79,[31]BOP!$81:$88,[31]BOP!#REF!</definedName>
    <definedName name="Z_49B0A4B4_963B_11D1_BFD1_00A02466B680_.wvu.Rows" hidden="1">[31]BOP!$36:$36,[31]BOP!$44:$44,[31]BOP!$59:$59,[31]BOP!#REF!,[31]BOP!#REF!,[31]BOP!$79:$79,[31]BOP!$81:$88,[31]BOP!#REF!</definedName>
    <definedName name="Z_49B0A4B5_963B_11D1_BFD1_00A02466B680_.wvu.Rows" localSheetId="0" hidden="1">[31]BOP!$36:$36,[31]BOP!$44:$44,[31]BOP!$59:$59,[31]BOP!#REF!,[31]BOP!#REF!,[31]BOP!$79:$79,[31]BOP!$81:$88</definedName>
    <definedName name="Z_49B0A4B5_963B_11D1_BFD1_00A02466B680_.wvu.Rows" hidden="1">[31]BOP!$36:$36,[31]BOP!$44:$44,[31]BOP!$59:$59,[31]BOP!#REF!,[31]BOP!#REF!,[31]BOP!$79:$79,[31]BOP!$81:$88</definedName>
    <definedName name="Z_49B0A4B6_963B_11D1_BFD1_00A02466B680_.wvu.Rows" localSheetId="0" hidden="1">[31]BOP!$36:$36,[31]BOP!$44:$44,[31]BOP!$59:$59,[31]BOP!#REF!,[31]BOP!#REF!,[31]BOP!$79:$79,[31]BOP!#REF!</definedName>
    <definedName name="Z_49B0A4B6_963B_11D1_BFD1_00A02466B680_.wvu.Rows" hidden="1">[31]BOP!$36:$36,[31]BOP!$44:$44,[31]BOP!$59:$59,[31]BOP!#REF!,[31]BOP!#REF!,[31]BOP!$79:$79,[31]BOP!#REF!</definedName>
    <definedName name="Z_49B0A4B7_963B_11D1_BFD1_00A02466B680_.wvu.Rows" localSheetId="0" hidden="1">[31]BOP!$36:$36,[31]BOP!$44:$44,[31]BOP!$59:$59,[31]BOP!#REF!,[31]BOP!#REF!,[31]BOP!$79:$79,[31]BOP!$81:$88,[31]BOP!#REF!</definedName>
    <definedName name="Z_49B0A4B7_963B_11D1_BFD1_00A02466B680_.wvu.Rows" hidden="1">[31]BOP!$36:$36,[31]BOP!$44:$44,[31]BOP!$59:$59,[31]BOP!#REF!,[31]BOP!#REF!,[31]BOP!$79:$79,[31]BOP!$81:$88,[31]BOP!#REF!</definedName>
    <definedName name="Z_49B0A4B8_963B_11D1_BFD1_00A02466B680_.wvu.Rows" localSheetId="0" hidden="1">[31]BOP!$36:$36,[31]BOP!$44:$44,[31]BOP!$59:$59,[31]BOP!#REF!,[31]BOP!#REF!,[31]BOP!$79:$79,[31]BOP!$81:$88,[31]BOP!#REF!</definedName>
    <definedName name="Z_49B0A4B8_963B_11D1_BFD1_00A02466B680_.wvu.Rows" hidden="1">[31]BOP!$36:$36,[31]BOP!$44:$44,[31]BOP!$59:$59,[31]BOP!#REF!,[31]BOP!#REF!,[31]BOP!$79:$79,[31]BOP!$81:$88,[31]BOP!#REF!</definedName>
    <definedName name="Z_49B0A4B9_963B_11D1_BFD1_00A02466B680_.wvu.Rows" localSheetId="0" hidden="1">[31]BOP!$36:$36,[31]BOP!$44:$44,[31]BOP!$59:$59,[31]BOP!#REF!,[31]BOP!#REF!,[31]BOP!$79:$79,[31]BOP!$81:$88,[31]BOP!#REF!</definedName>
    <definedName name="Z_49B0A4B9_963B_11D1_BFD1_00A02466B680_.wvu.Rows" hidden="1">[31]BOP!$36:$36,[31]BOP!$44:$44,[31]BOP!$59:$59,[31]BOP!#REF!,[31]BOP!#REF!,[31]BOP!$79:$79,[31]BOP!$81:$88,[31]BOP!#REF!</definedName>
    <definedName name="Z_49B0A4BB_963B_11D1_BFD1_00A02466B680_.wvu.Rows" localSheetId="0" hidden="1">[31]BOP!$36:$36,[31]BOP!$44:$44,[31]BOP!$59:$59,[31]BOP!#REF!,[31]BOP!#REF!,[31]BOP!$79:$79,[31]BOP!$81:$88,[31]BOP!#REF!,[31]BOP!#REF!</definedName>
    <definedName name="Z_49B0A4BB_963B_11D1_BFD1_00A02466B680_.wvu.Rows" hidden="1">[31]BOP!$36:$36,[31]BOP!$44:$44,[31]BOP!$59:$59,[31]BOP!#REF!,[31]BOP!#REF!,[31]BOP!$79:$79,[31]BOP!$81:$88,[31]BOP!#REF!,[31]BOP!#REF!</definedName>
    <definedName name="Z_49B0A4BC_963B_11D1_BFD1_00A02466B680_.wvu.Rows" localSheetId="0" hidden="1">[31]BOP!$36:$36,[31]BOP!$44:$44,[31]BOP!$59:$59,[31]BOP!#REF!,[31]BOP!#REF!,[31]BOP!$79:$79,[31]BOP!$81:$88,[31]BOP!#REF!,[31]BOP!#REF!</definedName>
    <definedName name="Z_49B0A4BC_963B_11D1_BFD1_00A02466B680_.wvu.Rows" hidden="1">[31]BOP!$36:$36,[31]BOP!$44:$44,[31]BOP!$59:$59,[31]BOP!#REF!,[31]BOP!#REF!,[31]BOP!$79:$79,[31]BOP!$81:$88,[31]BOP!#REF!,[31]BOP!#REF!</definedName>
    <definedName name="Z_49B0A4BD_963B_11D1_BFD1_00A02466B680_.wvu.Rows" localSheetId="0" hidden="1">[31]BOP!$36:$36,[31]BOP!$44:$44,[31]BOP!$59:$59,[31]BOP!#REF!,[31]BOP!#REF!,[31]BOP!$79:$79</definedName>
    <definedName name="Z_49B0A4BD_963B_11D1_BFD1_00A02466B680_.wvu.Rows" hidden="1">[31]BOP!$36:$36,[31]BOP!$44:$44,[31]BOP!$59:$59,[31]BOP!#REF!,[31]BOP!#REF!,[31]BOP!$79:$79</definedName>
    <definedName name="Z_5F3A46A2_1A22_4FA5_A3C5_1DEBD8BB3B53_.wvu.Cols" localSheetId="0" hidden="1">#REF!</definedName>
    <definedName name="Z_5F3A46A2_1A22_4FA5_A3C5_1DEBD8BB3B53_.wvu.Cols" hidden="1">#REF!</definedName>
    <definedName name="Z_5F3A46A2_1A22_4FA5_A3C5_1DEBD8BB3B53_.wvu.PrintArea" localSheetId="0" hidden="1">#REF!</definedName>
    <definedName name="Z_5F3A46A2_1A22_4FA5_A3C5_1DEBD8BB3B53_.wvu.PrintArea" hidden="1">#REF!</definedName>
    <definedName name="Z_5F3A46A2_1A22_4FA5_A3C5_1DEBD8BB3B53_.wvu.PrintTitles" localSheetId="0" hidden="1">#REF!</definedName>
    <definedName name="Z_5F3A46A2_1A22_4FA5_A3C5_1DEBD8BB3B53_.wvu.PrintTitles" hidden="1">#REF!</definedName>
    <definedName name="Z_5F3A46A2_1A22_4FA5_A3C5_1DEBD8BB3B53_.wvu.Rows" localSheetId="0" hidden="1">#REF!</definedName>
    <definedName name="Z_5F3A46A2_1A22_4FA5_A3C5_1DEBD8BB3B53_.wvu.Rows" hidden="1">#REF!</definedName>
    <definedName name="Z_65976840_70A2_11D2_BFD1_C1F7123CE332_.wvu.PrintTitles" hidden="1">[38]SUMMARY!$B$1:$D$65536,[38]SUMMARY!$A$3:$IV$5</definedName>
    <definedName name="Z_95224721_0485_11D4_BFD1_00508B5F4DA4_.wvu.Cols" localSheetId="10" hidden="1">#REF!</definedName>
    <definedName name="Z_95224721_0485_11D4_BFD1_00508B5F4DA4_.wvu.Cols" localSheetId="0" hidden="1">#REF!</definedName>
    <definedName name="Z_95224721_0485_11D4_BFD1_00508B5F4DA4_.wvu.Cols" hidden="1">#REF!</definedName>
    <definedName name="Z_9E0C48F8_FFCC_11D1_98BA_00C04FC96ABD_.wvu.Rows" localSheetId="0" hidden="1">[31]BOP!$36:$36,[31]BOP!$44:$44,[31]BOP!$59:$59,[31]BOP!#REF!,[31]BOP!#REF!,[31]BOP!$81:$88</definedName>
    <definedName name="Z_9E0C48F8_FFCC_11D1_98BA_00C04FC96ABD_.wvu.Rows" hidden="1">[31]BOP!$36:$36,[31]BOP!$44:$44,[31]BOP!$59:$59,[31]BOP!#REF!,[31]BOP!#REF!,[31]BOP!$81:$88</definedName>
    <definedName name="Z_9E0C48F9_FFCC_11D1_98BA_00C04FC96ABD_.wvu.Rows" localSheetId="0" hidden="1">[31]BOP!$36:$36,[31]BOP!$44:$44,[31]BOP!$59:$59,[31]BOP!#REF!,[31]BOP!#REF!,[31]BOP!$81:$88</definedName>
    <definedName name="Z_9E0C48F9_FFCC_11D1_98BA_00C04FC96ABD_.wvu.Rows" hidden="1">[31]BOP!$36:$36,[31]BOP!$44:$44,[31]BOP!$59:$59,[31]BOP!#REF!,[31]BOP!#REF!,[31]BOP!$81:$88</definedName>
    <definedName name="Z_9E0C48FA_FFCC_11D1_98BA_00C04FC96ABD_.wvu.Rows" localSheetId="0" hidden="1">[31]BOP!$36:$36,[31]BOP!$44:$44,[31]BOP!$59:$59,[31]BOP!#REF!,[31]BOP!#REF!,[31]BOP!$81:$88</definedName>
    <definedName name="Z_9E0C48FA_FFCC_11D1_98BA_00C04FC96ABD_.wvu.Rows" hidden="1">[31]BOP!$36:$36,[31]BOP!$44:$44,[31]BOP!$59:$59,[31]BOP!#REF!,[31]BOP!#REF!,[31]BOP!$81:$88</definedName>
    <definedName name="Z_9E0C48FB_FFCC_11D1_98BA_00C04FC96ABD_.wvu.Rows" localSheetId="0" hidden="1">[31]BOP!$36:$36,[31]BOP!$44:$44,[31]BOP!$59:$59,[31]BOP!#REF!,[31]BOP!#REF!,[31]BOP!$81:$88</definedName>
    <definedName name="Z_9E0C48FB_FFCC_11D1_98BA_00C04FC96ABD_.wvu.Rows" hidden="1">[31]BOP!$36:$36,[31]BOP!$44:$44,[31]BOP!$59:$59,[31]BOP!#REF!,[31]BOP!#REF!,[31]BOP!$81:$88</definedName>
    <definedName name="Z_9E0C48FC_FFCC_11D1_98BA_00C04FC96ABD_.wvu.Rows" localSheetId="0" hidden="1">[31]BOP!$36:$36,[31]BOP!$44:$44,[31]BOP!$59:$59,[31]BOP!#REF!,[31]BOP!#REF!,[31]BOP!$79:$79,[31]BOP!$81:$88,[31]BOP!#REF!</definedName>
    <definedName name="Z_9E0C48FC_FFCC_11D1_98BA_00C04FC96ABD_.wvu.Rows" hidden="1">[31]BOP!$36:$36,[31]BOP!$44:$44,[31]BOP!$59:$59,[31]BOP!#REF!,[31]BOP!#REF!,[31]BOP!$79:$79,[31]BOP!$81:$88,[31]BOP!#REF!</definedName>
    <definedName name="Z_9E0C48FD_FFCC_11D1_98BA_00C04FC96ABD_.wvu.Rows" localSheetId="0" hidden="1">[31]BOP!$36:$36,[31]BOP!$44:$44,[31]BOP!$59:$59,[31]BOP!#REF!,[31]BOP!#REF!,[31]BOP!$79:$79,[31]BOP!$81:$88</definedName>
    <definedName name="Z_9E0C48FD_FFCC_11D1_98BA_00C04FC96ABD_.wvu.Rows" hidden="1">[31]BOP!$36:$36,[31]BOP!$44:$44,[31]BOP!$59:$59,[31]BOP!#REF!,[31]BOP!#REF!,[31]BOP!$79:$79,[31]BOP!$81:$88</definedName>
    <definedName name="Z_9E0C48FE_FFCC_11D1_98BA_00C04FC96ABD_.wvu.Rows" localSheetId="0" hidden="1">[31]BOP!$36:$36,[31]BOP!$44:$44,[31]BOP!$59:$59,[31]BOP!#REF!,[31]BOP!#REF!,[31]BOP!$79:$79,[31]BOP!#REF!</definedName>
    <definedName name="Z_9E0C48FE_FFCC_11D1_98BA_00C04FC96ABD_.wvu.Rows" hidden="1">[31]BOP!$36:$36,[31]BOP!$44:$44,[31]BOP!$59:$59,[31]BOP!#REF!,[31]BOP!#REF!,[31]BOP!$79:$79,[31]BOP!#REF!</definedName>
    <definedName name="Z_9E0C48FF_FFCC_11D1_98BA_00C04FC96ABD_.wvu.Rows" localSheetId="0" hidden="1">[31]BOP!$36:$36,[31]BOP!$44:$44,[31]BOP!$59:$59,[31]BOP!#REF!,[31]BOP!#REF!,[31]BOP!$79:$79,[31]BOP!$81:$88,[31]BOP!#REF!</definedName>
    <definedName name="Z_9E0C48FF_FFCC_11D1_98BA_00C04FC96ABD_.wvu.Rows" hidden="1">[31]BOP!$36:$36,[31]BOP!$44:$44,[31]BOP!$59:$59,[31]BOP!#REF!,[31]BOP!#REF!,[31]BOP!$79:$79,[31]BOP!$81:$88,[31]BOP!#REF!</definedName>
    <definedName name="Z_9E0C4900_FFCC_11D1_98BA_00C04FC96ABD_.wvu.Rows" localSheetId="0" hidden="1">[31]BOP!$36:$36,[31]BOP!$44:$44,[31]BOP!$59:$59,[31]BOP!#REF!,[31]BOP!#REF!,[31]BOP!$79:$79,[31]BOP!$81:$88,[31]BOP!#REF!</definedName>
    <definedName name="Z_9E0C4900_FFCC_11D1_98BA_00C04FC96ABD_.wvu.Rows" hidden="1">[31]BOP!$36:$36,[31]BOP!$44:$44,[31]BOP!$59:$59,[31]BOP!#REF!,[31]BOP!#REF!,[31]BOP!$79:$79,[31]BOP!$81:$88,[31]BOP!#REF!</definedName>
    <definedName name="Z_9E0C4901_FFCC_11D1_98BA_00C04FC96ABD_.wvu.Rows" localSheetId="0" hidden="1">[31]BOP!$36:$36,[31]BOP!$44:$44,[31]BOP!$59:$59,[31]BOP!#REF!,[31]BOP!#REF!,[31]BOP!$79:$79,[31]BOP!$81:$88,[31]BOP!#REF!</definedName>
    <definedName name="Z_9E0C4901_FFCC_11D1_98BA_00C04FC96ABD_.wvu.Rows" hidden="1">[31]BOP!$36:$36,[31]BOP!$44:$44,[31]BOP!$59:$59,[31]BOP!#REF!,[31]BOP!#REF!,[31]BOP!$79:$79,[31]BOP!$81:$88,[31]BOP!#REF!</definedName>
    <definedName name="Z_9E0C4903_FFCC_11D1_98BA_00C04FC96ABD_.wvu.Rows" localSheetId="0" hidden="1">[31]BOP!$36:$36,[31]BOP!$44:$44,[31]BOP!$59:$59,[31]BOP!#REF!,[31]BOP!#REF!,[31]BOP!$79:$79,[31]BOP!$81:$88,[31]BOP!#REF!,[31]BOP!#REF!</definedName>
    <definedName name="Z_9E0C4903_FFCC_11D1_98BA_00C04FC96ABD_.wvu.Rows" hidden="1">[31]BOP!$36:$36,[31]BOP!$44:$44,[31]BOP!$59:$59,[31]BOP!#REF!,[31]BOP!#REF!,[31]BOP!$79:$79,[31]BOP!$81:$88,[31]BOP!#REF!,[31]BOP!#REF!</definedName>
    <definedName name="Z_9E0C4904_FFCC_11D1_98BA_00C04FC96ABD_.wvu.Rows" localSheetId="0" hidden="1">[31]BOP!$36:$36,[31]BOP!$44:$44,[31]BOP!$59:$59,[31]BOP!#REF!,[31]BOP!#REF!,[31]BOP!$79:$79,[31]BOP!$81:$88,[31]BOP!#REF!,[31]BOP!#REF!</definedName>
    <definedName name="Z_9E0C4904_FFCC_11D1_98BA_00C04FC96ABD_.wvu.Rows" hidden="1">[31]BOP!$36:$36,[31]BOP!$44:$44,[31]BOP!$59:$59,[31]BOP!#REF!,[31]BOP!#REF!,[31]BOP!$79:$79,[31]BOP!$81:$88,[31]BOP!#REF!,[31]BOP!#REF!</definedName>
    <definedName name="Z_9E0C4905_FFCC_11D1_98BA_00C04FC96ABD_.wvu.Rows" localSheetId="0" hidden="1">[31]BOP!$36:$36,[31]BOP!$44:$44,[31]BOP!$59:$59,[31]BOP!#REF!,[31]BOP!#REF!,[31]BOP!$79:$79</definedName>
    <definedName name="Z_9E0C4905_FFCC_11D1_98BA_00C04FC96ABD_.wvu.Rows" hidden="1">[31]BOP!$36:$36,[31]BOP!$44:$44,[31]BOP!$59:$59,[31]BOP!#REF!,[31]BOP!#REF!,[31]BOP!$79:$79</definedName>
    <definedName name="Z_B424DD41_AAD0_11D2_BFD1_00A02466506E_.wvu.PrintTitles" hidden="1">[38]SUMMARY!$B$1:$D$65536,[38]SUMMARY!$A$3:$IV$5</definedName>
    <definedName name="Z_BC2BFA12_1C91_11D2_BFD2_00A02466506E_.wvu.PrintTitles" hidden="1">[38]SUMMARY!$B$1:$D$65536,[38]SUMMARY!$A$3:$IV$5</definedName>
    <definedName name="Z_C21FAE85_013A_11D2_98BD_00C04FC96ABD_.wvu.Rows" localSheetId="0" hidden="1">[31]BOP!$36:$36,[31]BOP!$44:$44,[31]BOP!$59:$59,[31]BOP!#REF!,[31]BOP!#REF!,[31]BOP!$81:$88</definedName>
    <definedName name="Z_C21FAE85_013A_11D2_98BD_00C04FC96ABD_.wvu.Rows" hidden="1">[31]BOP!$36:$36,[31]BOP!$44:$44,[31]BOP!$59:$59,[31]BOP!#REF!,[31]BOP!#REF!,[31]BOP!$81:$88</definedName>
    <definedName name="Z_C21FAE86_013A_11D2_98BD_00C04FC96ABD_.wvu.Rows" localSheetId="0" hidden="1">[31]BOP!$36:$36,[31]BOP!$44:$44,[31]BOP!$59:$59,[31]BOP!#REF!,[31]BOP!#REF!,[31]BOP!$81:$88</definedName>
    <definedName name="Z_C21FAE86_013A_11D2_98BD_00C04FC96ABD_.wvu.Rows" hidden="1">[31]BOP!$36:$36,[31]BOP!$44:$44,[31]BOP!$59:$59,[31]BOP!#REF!,[31]BOP!#REF!,[31]BOP!$81:$88</definedName>
    <definedName name="Z_C21FAE87_013A_11D2_98BD_00C04FC96ABD_.wvu.Rows" localSheetId="0" hidden="1">[31]BOP!$36:$36,[31]BOP!$44:$44,[31]BOP!$59:$59,[31]BOP!#REF!,[31]BOP!#REF!,[31]BOP!$81:$88</definedName>
    <definedName name="Z_C21FAE87_013A_11D2_98BD_00C04FC96ABD_.wvu.Rows" hidden="1">[31]BOP!$36:$36,[31]BOP!$44:$44,[31]BOP!$59:$59,[31]BOP!#REF!,[31]BOP!#REF!,[31]BOP!$81:$88</definedName>
    <definedName name="Z_C21FAE88_013A_11D2_98BD_00C04FC96ABD_.wvu.Rows" localSheetId="0" hidden="1">[31]BOP!$36:$36,[31]BOP!$44:$44,[31]BOP!$59:$59,[31]BOP!#REF!,[31]BOP!#REF!,[31]BOP!$81:$88</definedName>
    <definedName name="Z_C21FAE88_013A_11D2_98BD_00C04FC96ABD_.wvu.Rows" hidden="1">[31]BOP!$36:$36,[31]BOP!$44:$44,[31]BOP!$59:$59,[31]BOP!#REF!,[31]BOP!#REF!,[31]BOP!$81:$88</definedName>
    <definedName name="Z_C21FAE89_013A_11D2_98BD_00C04FC96ABD_.wvu.Rows" localSheetId="0" hidden="1">[31]BOP!$36:$36,[31]BOP!$44:$44,[31]BOP!$59:$59,[31]BOP!#REF!,[31]BOP!#REF!,[31]BOP!$79:$79,[31]BOP!$81:$88,[31]BOP!#REF!</definedName>
    <definedName name="Z_C21FAE89_013A_11D2_98BD_00C04FC96ABD_.wvu.Rows" hidden="1">[31]BOP!$36:$36,[31]BOP!$44:$44,[31]BOP!$59:$59,[31]BOP!#REF!,[31]BOP!#REF!,[31]BOP!$79:$79,[31]BOP!$81:$88,[31]BOP!#REF!</definedName>
    <definedName name="Z_C21FAE8A_013A_11D2_98BD_00C04FC96ABD_.wvu.Rows" localSheetId="0" hidden="1">[31]BOP!$36:$36,[31]BOP!$44:$44,[31]BOP!$59:$59,[31]BOP!#REF!,[31]BOP!#REF!,[31]BOP!$79:$79,[31]BOP!$81:$88</definedName>
    <definedName name="Z_C21FAE8A_013A_11D2_98BD_00C04FC96ABD_.wvu.Rows" hidden="1">[31]BOP!$36:$36,[31]BOP!$44:$44,[31]BOP!$59:$59,[31]BOP!#REF!,[31]BOP!#REF!,[31]BOP!$79:$79,[31]BOP!$81:$88</definedName>
    <definedName name="Z_C21FAE8B_013A_11D2_98BD_00C04FC96ABD_.wvu.Rows" localSheetId="0" hidden="1">[31]BOP!$36:$36,[31]BOP!$44:$44,[31]BOP!$59:$59,[31]BOP!#REF!,[31]BOP!#REF!,[31]BOP!$79:$79,[31]BOP!#REF!</definedName>
    <definedName name="Z_C21FAE8B_013A_11D2_98BD_00C04FC96ABD_.wvu.Rows" hidden="1">[31]BOP!$36:$36,[31]BOP!$44:$44,[31]BOP!$59:$59,[31]BOP!#REF!,[31]BOP!#REF!,[31]BOP!$79:$79,[31]BOP!#REF!</definedName>
    <definedName name="Z_C21FAE8C_013A_11D2_98BD_00C04FC96ABD_.wvu.Rows" localSheetId="0" hidden="1">[31]BOP!$36:$36,[31]BOP!$44:$44,[31]BOP!$59:$59,[31]BOP!#REF!,[31]BOP!#REF!,[31]BOP!$79:$79,[31]BOP!$81:$88,[31]BOP!#REF!</definedName>
    <definedName name="Z_C21FAE8C_013A_11D2_98BD_00C04FC96ABD_.wvu.Rows" hidden="1">[31]BOP!$36:$36,[31]BOP!$44:$44,[31]BOP!$59:$59,[31]BOP!#REF!,[31]BOP!#REF!,[31]BOP!$79:$79,[31]BOP!$81:$88,[31]BOP!#REF!</definedName>
    <definedName name="Z_C21FAE8D_013A_11D2_98BD_00C04FC96ABD_.wvu.Rows" localSheetId="0" hidden="1">[31]BOP!$36:$36,[31]BOP!$44:$44,[31]BOP!$59:$59,[31]BOP!#REF!,[31]BOP!#REF!,[31]BOP!$79:$79,[31]BOP!$81:$88,[31]BOP!#REF!</definedName>
    <definedName name="Z_C21FAE8D_013A_11D2_98BD_00C04FC96ABD_.wvu.Rows" hidden="1">[31]BOP!$36:$36,[31]BOP!$44:$44,[31]BOP!$59:$59,[31]BOP!#REF!,[31]BOP!#REF!,[31]BOP!$79:$79,[31]BOP!$81:$88,[31]BOP!#REF!</definedName>
    <definedName name="Z_C21FAE8E_013A_11D2_98BD_00C04FC96ABD_.wvu.Rows" localSheetId="0" hidden="1">[31]BOP!$36:$36,[31]BOP!$44:$44,[31]BOP!$59:$59,[31]BOP!#REF!,[31]BOP!#REF!,[31]BOP!$79:$79,[31]BOP!$81:$88,[31]BOP!#REF!</definedName>
    <definedName name="Z_C21FAE8E_013A_11D2_98BD_00C04FC96ABD_.wvu.Rows" hidden="1">[31]BOP!$36:$36,[31]BOP!$44:$44,[31]BOP!$59:$59,[31]BOP!#REF!,[31]BOP!#REF!,[31]BOP!$79:$79,[31]BOP!$81:$88,[31]BOP!#REF!</definedName>
    <definedName name="Z_C21FAE90_013A_11D2_98BD_00C04FC96ABD_.wvu.Rows" localSheetId="0" hidden="1">[31]BOP!$36:$36,[31]BOP!$44:$44,[31]BOP!$59:$59,[31]BOP!#REF!,[31]BOP!#REF!,[31]BOP!$79:$79,[31]BOP!$81:$88,[31]BOP!#REF!,[31]BOP!#REF!</definedName>
    <definedName name="Z_C21FAE90_013A_11D2_98BD_00C04FC96ABD_.wvu.Rows" hidden="1">[31]BOP!$36:$36,[31]BOP!$44:$44,[31]BOP!$59:$59,[31]BOP!#REF!,[31]BOP!#REF!,[31]BOP!$79:$79,[31]BOP!$81:$88,[31]BOP!#REF!,[31]BOP!#REF!</definedName>
    <definedName name="Z_C21FAE91_013A_11D2_98BD_00C04FC96ABD_.wvu.Rows" localSheetId="0" hidden="1">[31]BOP!$36:$36,[31]BOP!$44:$44,[31]BOP!$59:$59,[31]BOP!#REF!,[31]BOP!#REF!,[31]BOP!$79:$79,[31]BOP!$81:$88,[31]BOP!#REF!,[31]BOP!#REF!</definedName>
    <definedName name="Z_C21FAE91_013A_11D2_98BD_00C04FC96ABD_.wvu.Rows" hidden="1">[31]BOP!$36:$36,[31]BOP!$44:$44,[31]BOP!$59:$59,[31]BOP!#REF!,[31]BOP!#REF!,[31]BOP!$79:$79,[31]BOP!$81:$88,[31]BOP!#REF!,[31]BOP!#REF!</definedName>
    <definedName name="Z_C21FAE92_013A_11D2_98BD_00C04FC96ABD_.wvu.Rows" localSheetId="0" hidden="1">[31]BOP!$36:$36,[31]BOP!$44:$44,[31]BOP!$59:$59,[31]BOP!#REF!,[31]BOP!#REF!,[31]BOP!$79:$79</definedName>
    <definedName name="Z_C21FAE92_013A_11D2_98BD_00C04FC96ABD_.wvu.Rows" hidden="1">[31]BOP!$36:$36,[31]BOP!$44:$44,[31]BOP!$59:$59,[31]BOP!#REF!,[31]BOP!#REF!,[31]BOP!$79:$79</definedName>
    <definedName name="Z_CF25EF4A_FFAB_11D1_98B7_00C04FC96ABD_.wvu.Rows" localSheetId="0" hidden="1">[31]BOP!$36:$36,[31]BOP!$44:$44,[31]BOP!$59:$59,[31]BOP!#REF!,[31]BOP!#REF!,[31]BOP!$81:$88</definedName>
    <definedName name="Z_CF25EF4A_FFAB_11D1_98B7_00C04FC96ABD_.wvu.Rows" hidden="1">[31]BOP!$36:$36,[31]BOP!$44:$44,[31]BOP!$59:$59,[31]BOP!#REF!,[31]BOP!#REF!,[31]BOP!$81:$88</definedName>
    <definedName name="Z_CF25EF4B_FFAB_11D1_98B7_00C04FC96ABD_.wvu.Rows" localSheetId="0" hidden="1">[31]BOP!$36:$36,[31]BOP!$44:$44,[31]BOP!$59:$59,[31]BOP!#REF!,[31]BOP!#REF!,[31]BOP!$81:$88</definedName>
    <definedName name="Z_CF25EF4B_FFAB_11D1_98B7_00C04FC96ABD_.wvu.Rows" hidden="1">[31]BOP!$36:$36,[31]BOP!$44:$44,[31]BOP!$59:$59,[31]BOP!#REF!,[31]BOP!#REF!,[31]BOP!$81:$88</definedName>
    <definedName name="Z_CF25EF4C_FFAB_11D1_98B7_00C04FC96ABD_.wvu.Rows" localSheetId="0" hidden="1">[31]BOP!$36:$36,[31]BOP!$44:$44,[31]BOP!$59:$59,[31]BOP!#REF!,[31]BOP!#REF!,[31]BOP!$81:$88</definedName>
    <definedName name="Z_CF25EF4C_FFAB_11D1_98B7_00C04FC96ABD_.wvu.Rows" hidden="1">[31]BOP!$36:$36,[31]BOP!$44:$44,[31]BOP!$59:$59,[31]BOP!#REF!,[31]BOP!#REF!,[31]BOP!$81:$88</definedName>
    <definedName name="Z_CF25EF4D_FFAB_11D1_98B7_00C04FC96ABD_.wvu.Rows" localSheetId="0" hidden="1">[31]BOP!$36:$36,[31]BOP!$44:$44,[31]BOP!$59:$59,[31]BOP!#REF!,[31]BOP!#REF!,[31]BOP!$81:$88</definedName>
    <definedName name="Z_CF25EF4D_FFAB_11D1_98B7_00C04FC96ABD_.wvu.Rows" hidden="1">[31]BOP!$36:$36,[31]BOP!$44:$44,[31]BOP!$59:$59,[31]BOP!#REF!,[31]BOP!#REF!,[31]BOP!$81:$88</definedName>
    <definedName name="Z_CF25EF4E_FFAB_11D1_98B7_00C04FC96ABD_.wvu.Rows" localSheetId="0" hidden="1">[31]BOP!$36:$36,[31]BOP!$44:$44,[31]BOP!$59:$59,[31]BOP!#REF!,[31]BOP!#REF!,[31]BOP!$79:$79,[31]BOP!$81:$88,[31]BOP!#REF!</definedName>
    <definedName name="Z_CF25EF4E_FFAB_11D1_98B7_00C04FC96ABD_.wvu.Rows" hidden="1">[31]BOP!$36:$36,[31]BOP!$44:$44,[31]BOP!$59:$59,[31]BOP!#REF!,[31]BOP!#REF!,[31]BOP!$79:$79,[31]BOP!$81:$88,[31]BOP!#REF!</definedName>
    <definedName name="Z_CF25EF4F_FFAB_11D1_98B7_00C04FC96ABD_.wvu.Rows" localSheetId="0" hidden="1">[31]BOP!$36:$36,[31]BOP!$44:$44,[31]BOP!$59:$59,[31]BOP!#REF!,[31]BOP!#REF!,[31]BOP!$79:$79,[31]BOP!$81:$88</definedName>
    <definedName name="Z_CF25EF4F_FFAB_11D1_98B7_00C04FC96ABD_.wvu.Rows" hidden="1">[31]BOP!$36:$36,[31]BOP!$44:$44,[31]BOP!$59:$59,[31]BOP!#REF!,[31]BOP!#REF!,[31]BOP!$79:$79,[31]BOP!$81:$88</definedName>
    <definedName name="Z_CF25EF50_FFAB_11D1_98B7_00C04FC96ABD_.wvu.Rows" localSheetId="0" hidden="1">[31]BOP!$36:$36,[31]BOP!$44:$44,[31]BOP!$59:$59,[31]BOP!#REF!,[31]BOP!#REF!,[31]BOP!$79:$79,[31]BOP!#REF!</definedName>
    <definedName name="Z_CF25EF50_FFAB_11D1_98B7_00C04FC96ABD_.wvu.Rows" hidden="1">[31]BOP!$36:$36,[31]BOP!$44:$44,[31]BOP!$59:$59,[31]BOP!#REF!,[31]BOP!#REF!,[31]BOP!$79:$79,[31]BOP!#REF!</definedName>
    <definedName name="Z_CF25EF51_FFAB_11D1_98B7_00C04FC96ABD_.wvu.Rows" localSheetId="0" hidden="1">[31]BOP!$36:$36,[31]BOP!$44:$44,[31]BOP!$59:$59,[31]BOP!#REF!,[31]BOP!#REF!,[31]BOP!$79:$79,[31]BOP!$81:$88,[31]BOP!#REF!</definedName>
    <definedName name="Z_CF25EF51_FFAB_11D1_98B7_00C04FC96ABD_.wvu.Rows" hidden="1">[31]BOP!$36:$36,[31]BOP!$44:$44,[31]BOP!$59:$59,[31]BOP!#REF!,[31]BOP!#REF!,[31]BOP!$79:$79,[31]BOP!$81:$88,[31]BOP!#REF!</definedName>
    <definedName name="Z_CF25EF52_FFAB_11D1_98B7_00C04FC96ABD_.wvu.Rows" localSheetId="0" hidden="1">[31]BOP!$36:$36,[31]BOP!$44:$44,[31]BOP!$59:$59,[31]BOP!#REF!,[31]BOP!#REF!,[31]BOP!$79:$79,[31]BOP!$81:$88,[31]BOP!#REF!</definedName>
    <definedName name="Z_CF25EF52_FFAB_11D1_98B7_00C04FC96ABD_.wvu.Rows" hidden="1">[31]BOP!$36:$36,[31]BOP!$44:$44,[31]BOP!$59:$59,[31]BOP!#REF!,[31]BOP!#REF!,[31]BOP!$79:$79,[31]BOP!$81:$88,[31]BOP!#REF!</definedName>
    <definedName name="Z_CF25EF53_FFAB_11D1_98B7_00C04FC96ABD_.wvu.Rows" localSheetId="0" hidden="1">[31]BOP!$36:$36,[31]BOP!$44:$44,[31]BOP!$59:$59,[31]BOP!#REF!,[31]BOP!#REF!,[31]BOP!$79:$79,[31]BOP!$81:$88,[31]BOP!#REF!</definedName>
    <definedName name="Z_CF25EF53_FFAB_11D1_98B7_00C04FC96ABD_.wvu.Rows" hidden="1">[31]BOP!$36:$36,[31]BOP!$44:$44,[31]BOP!$59:$59,[31]BOP!#REF!,[31]BOP!#REF!,[31]BOP!$79:$79,[31]BOP!$81:$88,[31]BOP!#REF!</definedName>
    <definedName name="Z_CF25EF55_FFAB_11D1_98B7_00C04FC96ABD_.wvu.Rows" localSheetId="0" hidden="1">[31]BOP!$36:$36,[31]BOP!$44:$44,[31]BOP!$59:$59,[31]BOP!#REF!,[31]BOP!#REF!,[31]BOP!$79:$79,[31]BOP!$81:$88,[31]BOP!#REF!,[31]BOP!#REF!</definedName>
    <definedName name="Z_CF25EF55_FFAB_11D1_98B7_00C04FC96ABD_.wvu.Rows" hidden="1">[31]BOP!$36:$36,[31]BOP!$44:$44,[31]BOP!$59:$59,[31]BOP!#REF!,[31]BOP!#REF!,[31]BOP!$79:$79,[31]BOP!$81:$88,[31]BOP!#REF!,[31]BOP!#REF!</definedName>
    <definedName name="Z_CF25EF56_FFAB_11D1_98B7_00C04FC96ABD_.wvu.Rows" localSheetId="0" hidden="1">[31]BOP!$36:$36,[31]BOP!$44:$44,[31]BOP!$59:$59,[31]BOP!#REF!,[31]BOP!#REF!,[31]BOP!$79:$79,[31]BOP!$81:$88,[31]BOP!#REF!,[31]BOP!#REF!</definedName>
    <definedName name="Z_CF25EF56_FFAB_11D1_98B7_00C04FC96ABD_.wvu.Rows" hidden="1">[31]BOP!$36:$36,[31]BOP!$44:$44,[31]BOP!$59:$59,[31]BOP!#REF!,[31]BOP!#REF!,[31]BOP!$79:$79,[31]BOP!$81:$88,[31]BOP!#REF!,[31]BOP!#REF!</definedName>
    <definedName name="Z_CF25EF57_FFAB_11D1_98B7_00C04FC96ABD_.wvu.Rows" localSheetId="0" hidden="1">[31]BOP!$36:$36,[31]BOP!$44:$44,[31]BOP!$59:$59,[31]BOP!#REF!,[31]BOP!#REF!,[31]BOP!$79:$79</definedName>
    <definedName name="Z_CF25EF57_FFAB_11D1_98B7_00C04FC96ABD_.wvu.Rows" hidden="1">[31]BOP!$36:$36,[31]BOP!$44:$44,[31]BOP!$59:$59,[31]BOP!#REF!,[31]BOP!#REF!,[31]BOP!$79:$79</definedName>
    <definedName name="Z_E6B74681_BCE1_11D2_BFD1_00A02466506E_.wvu.PrintTitles" hidden="1">[38]SUMMARY!$B$1:$D$65536,[38]SUMMARY!$A$3:$IV$5</definedName>
    <definedName name="Z_EA8011E5_017A_11D2_98BD_00C04FC96ABD_.wvu.Rows" localSheetId="0" hidden="1">[31]BOP!$36:$36,[31]BOP!$44:$44,[31]BOP!$59:$59,[31]BOP!#REF!,[31]BOP!#REF!,[31]BOP!$79:$79,[31]BOP!$81:$88</definedName>
    <definedName name="Z_EA8011E5_017A_11D2_98BD_00C04FC96ABD_.wvu.Rows" hidden="1">[31]BOP!$36:$36,[31]BOP!$44:$44,[31]BOP!$59:$59,[31]BOP!#REF!,[31]BOP!#REF!,[31]BOP!$79:$79,[31]BOP!$81:$88</definedName>
    <definedName name="Z_EA8011E6_017A_11D2_98BD_00C04FC96ABD_.wvu.Rows" localSheetId="0" hidden="1">[31]BOP!$36:$36,[31]BOP!$44:$44,[31]BOP!$59:$59,[31]BOP!#REF!,[31]BOP!#REF!,[31]BOP!$79:$79,[31]BOP!#REF!</definedName>
    <definedName name="Z_EA8011E6_017A_11D2_98BD_00C04FC96ABD_.wvu.Rows" hidden="1">[31]BOP!$36:$36,[31]BOP!$44:$44,[31]BOP!$59:$59,[31]BOP!#REF!,[31]BOP!#REF!,[31]BOP!$79:$79,[31]BOP!#REF!</definedName>
    <definedName name="Z_EA8011E9_017A_11D2_98BD_00C04FC96ABD_.wvu.Rows" localSheetId="0" hidden="1">[31]BOP!$36:$36,[31]BOP!$44:$44,[31]BOP!$59:$59,[31]BOP!#REF!,[31]BOP!#REF!,[31]BOP!$79:$79,[31]BOP!$81:$88,[31]BOP!#REF!</definedName>
    <definedName name="Z_EA8011E9_017A_11D2_98BD_00C04FC96ABD_.wvu.Rows" hidden="1">[31]BOP!$36:$36,[31]BOP!$44:$44,[31]BOP!$59:$59,[31]BOP!#REF!,[31]BOP!#REF!,[31]BOP!$79:$79,[31]BOP!$81:$88,[31]BOP!#REF!</definedName>
    <definedName name="Z_EA8011EC_017A_11D2_98BD_00C04FC96ABD_.wvu.Rows" localSheetId="0" hidden="1">[31]BOP!$36:$36,[31]BOP!$44:$44,[31]BOP!$59:$59,[31]BOP!#REF!,[31]BOP!#REF!,[31]BOP!$79:$79,[31]BOP!$81:$88,[31]BOP!#REF!,[31]BOP!#REF!</definedName>
    <definedName name="Z_EA8011EC_017A_11D2_98BD_00C04FC96ABD_.wvu.Rows" hidden="1">[31]BOP!$36:$36,[31]BOP!$44:$44,[31]BOP!$59:$59,[31]BOP!#REF!,[31]BOP!#REF!,[31]BOP!$79:$79,[31]BOP!$81:$88,[31]BOP!#REF!,[31]BOP!#REF!</definedName>
    <definedName name="Z_EA86CE3A_00A2_11D2_98BC_00C04FC96ABD_.wvu.Rows" localSheetId="0" hidden="1">[31]BOP!$36:$36,[31]BOP!$44:$44,[31]BOP!$59:$59,[31]BOP!#REF!,[31]BOP!#REF!,[31]BOP!$81:$88</definedName>
    <definedName name="Z_EA86CE3A_00A2_11D2_98BC_00C04FC96ABD_.wvu.Rows" hidden="1">[31]BOP!$36:$36,[31]BOP!$44:$44,[31]BOP!$59:$59,[31]BOP!#REF!,[31]BOP!#REF!,[31]BOP!$81:$88</definedName>
    <definedName name="Z_EA86CE3B_00A2_11D2_98BC_00C04FC96ABD_.wvu.Rows" localSheetId="0" hidden="1">[31]BOP!$36:$36,[31]BOP!$44:$44,[31]BOP!$59:$59,[31]BOP!#REF!,[31]BOP!#REF!,[31]BOP!$81:$88</definedName>
    <definedName name="Z_EA86CE3B_00A2_11D2_98BC_00C04FC96ABD_.wvu.Rows" hidden="1">[31]BOP!$36:$36,[31]BOP!$44:$44,[31]BOP!$59:$59,[31]BOP!#REF!,[31]BOP!#REF!,[31]BOP!$81:$88</definedName>
    <definedName name="Z_EA86CE3C_00A2_11D2_98BC_00C04FC96ABD_.wvu.Rows" localSheetId="0" hidden="1">[31]BOP!$36:$36,[31]BOP!$44:$44,[31]BOP!$59:$59,[31]BOP!#REF!,[31]BOP!#REF!,[31]BOP!$81:$88</definedName>
    <definedName name="Z_EA86CE3C_00A2_11D2_98BC_00C04FC96ABD_.wvu.Rows" hidden="1">[31]BOP!$36:$36,[31]BOP!$44:$44,[31]BOP!$59:$59,[31]BOP!#REF!,[31]BOP!#REF!,[31]BOP!$81:$88</definedName>
    <definedName name="Z_EA86CE3D_00A2_11D2_98BC_00C04FC96ABD_.wvu.Rows" localSheetId="0" hidden="1">[31]BOP!$36:$36,[31]BOP!$44:$44,[31]BOP!$59:$59,[31]BOP!#REF!,[31]BOP!#REF!,[31]BOP!$81:$88</definedName>
    <definedName name="Z_EA86CE3D_00A2_11D2_98BC_00C04FC96ABD_.wvu.Rows" hidden="1">[31]BOP!$36:$36,[31]BOP!$44:$44,[31]BOP!$59:$59,[31]BOP!#REF!,[31]BOP!#REF!,[31]BOP!$81:$88</definedName>
    <definedName name="Z_EA86CE3E_00A2_11D2_98BC_00C04FC96ABD_.wvu.Rows" localSheetId="0" hidden="1">[31]BOP!$36:$36,[31]BOP!$44:$44,[31]BOP!$59:$59,[31]BOP!#REF!,[31]BOP!#REF!,[31]BOP!$79:$79,[31]BOP!$81:$88,[31]BOP!#REF!</definedName>
    <definedName name="Z_EA86CE3E_00A2_11D2_98BC_00C04FC96ABD_.wvu.Rows" hidden="1">[31]BOP!$36:$36,[31]BOP!$44:$44,[31]BOP!$59:$59,[31]BOP!#REF!,[31]BOP!#REF!,[31]BOP!$79:$79,[31]BOP!$81:$88,[31]BOP!#REF!</definedName>
    <definedName name="Z_EA86CE3F_00A2_11D2_98BC_00C04FC96ABD_.wvu.Rows" localSheetId="0" hidden="1">[31]BOP!$36:$36,[31]BOP!$44:$44,[31]BOP!$59:$59,[31]BOP!#REF!,[31]BOP!#REF!,[31]BOP!$79:$79,[31]BOP!$81:$88</definedName>
    <definedName name="Z_EA86CE3F_00A2_11D2_98BC_00C04FC96ABD_.wvu.Rows" hidden="1">[31]BOP!$36:$36,[31]BOP!$44:$44,[31]BOP!$59:$59,[31]BOP!#REF!,[31]BOP!#REF!,[31]BOP!$79:$79,[31]BOP!$81:$88</definedName>
    <definedName name="Z_EA86CE40_00A2_11D2_98BC_00C04FC96ABD_.wvu.Rows" localSheetId="0" hidden="1">[31]BOP!$36:$36,[31]BOP!$44:$44,[31]BOP!$59:$59,[31]BOP!#REF!,[31]BOP!#REF!,[31]BOP!$79:$79,[31]BOP!#REF!</definedName>
    <definedName name="Z_EA86CE40_00A2_11D2_98BC_00C04FC96ABD_.wvu.Rows" hidden="1">[31]BOP!$36:$36,[31]BOP!$44:$44,[31]BOP!$59:$59,[31]BOP!#REF!,[31]BOP!#REF!,[31]BOP!$79:$79,[31]BOP!#REF!</definedName>
    <definedName name="Z_EA86CE41_00A2_11D2_98BC_00C04FC96ABD_.wvu.Rows" localSheetId="0" hidden="1">[31]BOP!$36:$36,[31]BOP!$44:$44,[31]BOP!$59:$59,[31]BOP!#REF!,[31]BOP!#REF!,[31]BOP!$79:$79,[31]BOP!$81:$88,[31]BOP!#REF!</definedName>
    <definedName name="Z_EA86CE41_00A2_11D2_98BC_00C04FC96ABD_.wvu.Rows" hidden="1">[31]BOP!$36:$36,[31]BOP!$44:$44,[31]BOP!$59:$59,[31]BOP!#REF!,[31]BOP!#REF!,[31]BOP!$79:$79,[31]BOP!$81:$88,[31]BOP!#REF!</definedName>
    <definedName name="Z_EA86CE42_00A2_11D2_98BC_00C04FC96ABD_.wvu.Rows" localSheetId="0" hidden="1">[31]BOP!$36:$36,[31]BOP!$44:$44,[31]BOP!$59:$59,[31]BOP!#REF!,[31]BOP!#REF!,[31]BOP!$79:$79,[31]BOP!$81:$88,[31]BOP!#REF!</definedName>
    <definedName name="Z_EA86CE42_00A2_11D2_98BC_00C04FC96ABD_.wvu.Rows" hidden="1">[31]BOP!$36:$36,[31]BOP!$44:$44,[31]BOP!$59:$59,[31]BOP!#REF!,[31]BOP!#REF!,[31]BOP!$79:$79,[31]BOP!$81:$88,[31]BOP!#REF!</definedName>
    <definedName name="Z_EA86CE43_00A2_11D2_98BC_00C04FC96ABD_.wvu.Rows" localSheetId="0" hidden="1">[31]BOP!$36:$36,[31]BOP!$44:$44,[31]BOP!$59:$59,[31]BOP!#REF!,[31]BOP!#REF!,[31]BOP!$79:$79,[31]BOP!$81:$88,[31]BOP!#REF!</definedName>
    <definedName name="Z_EA86CE43_00A2_11D2_98BC_00C04FC96ABD_.wvu.Rows" hidden="1">[31]BOP!$36:$36,[31]BOP!$44:$44,[31]BOP!$59:$59,[31]BOP!#REF!,[31]BOP!#REF!,[31]BOP!$79:$79,[31]BOP!$81:$88,[31]BOP!#REF!</definedName>
    <definedName name="Z_EA86CE45_00A2_11D2_98BC_00C04FC96ABD_.wvu.Rows" localSheetId="0" hidden="1">[31]BOP!$36:$36,[31]BOP!$44:$44,[31]BOP!$59:$59,[31]BOP!#REF!,[31]BOP!#REF!,[31]BOP!$79:$79,[31]BOP!$81:$88,[31]BOP!#REF!,[31]BOP!#REF!</definedName>
    <definedName name="Z_EA86CE45_00A2_11D2_98BC_00C04FC96ABD_.wvu.Rows" hidden="1">[31]BOP!$36:$36,[31]BOP!$44:$44,[31]BOP!$59:$59,[31]BOP!#REF!,[31]BOP!#REF!,[31]BOP!$79:$79,[31]BOP!$81:$88,[31]BOP!#REF!,[31]BOP!#REF!</definedName>
    <definedName name="Z_EA86CE46_00A2_11D2_98BC_00C04FC96ABD_.wvu.Rows" localSheetId="0" hidden="1">[31]BOP!$36:$36,[31]BOP!$44:$44,[31]BOP!$59:$59,[31]BOP!#REF!,[31]BOP!#REF!,[31]BOP!$79:$79,[31]BOP!$81:$88,[31]BOP!#REF!,[31]BOP!#REF!</definedName>
    <definedName name="Z_EA86CE46_00A2_11D2_98BC_00C04FC96ABD_.wvu.Rows" hidden="1">[31]BOP!$36:$36,[31]BOP!$44:$44,[31]BOP!$59:$59,[31]BOP!#REF!,[31]BOP!#REF!,[31]BOP!$79:$79,[31]BOP!$81:$88,[31]BOP!#REF!,[31]BOP!#REF!</definedName>
    <definedName name="Z_EA86CE47_00A2_11D2_98BC_00C04FC96ABD_.wvu.Rows" localSheetId="0" hidden="1">[31]BOP!$36:$36,[31]BOP!$44:$44,[31]BOP!$59:$59,[31]BOP!#REF!,[31]BOP!#REF!,[31]BOP!$79:$79</definedName>
    <definedName name="Z_EA86CE47_00A2_11D2_98BC_00C04FC96ABD_.wvu.Rows" hidden="1">[31]BOP!$36:$36,[31]BOP!$44:$44,[31]BOP!$59:$59,[31]BOP!#REF!,[31]BOP!#REF!,[31]BOP!$79:$79</definedName>
    <definedName name="ZCCV" localSheetId="10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ZCCV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zz" localSheetId="10" hidden="1">{"Tab1",#N/A,FALSE,"P";"Tab2",#N/A,FALSE,"P"}</definedName>
    <definedName name="zz" localSheetId="0" hidden="1">{"Tab1",#N/A,FALSE,"P";"Tab2",#N/A,FALSE,"P"}</definedName>
    <definedName name="zz" hidden="1">{"Tab1",#N/A,FALSE,"P";"Tab2",#N/A,FALSE,"P"}</definedName>
    <definedName name="zzzzzzzz" localSheetId="0" hidden="1">[35]M!#REF!</definedName>
    <definedName name="zzzzzzzz" hidden="1">[35]M!#REF!</definedName>
    <definedName name="α" localSheetId="10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α" localSheetId="0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α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18" i="7" l="1"/>
  <c r="K218" i="7"/>
  <c r="I218" i="7"/>
  <c r="H218" i="7"/>
  <c r="G218" i="7"/>
  <c r="F218" i="7"/>
  <c r="E218" i="7"/>
  <c r="D218" i="7"/>
  <c r="G130" i="69"/>
  <c r="M119" i="69"/>
  <c r="K119" i="69"/>
  <c r="D111" i="69"/>
  <c r="O106" i="69"/>
  <c r="O101" i="69"/>
  <c r="O100" i="69"/>
  <c r="O99" i="69"/>
  <c r="O98" i="69"/>
  <c r="O97" i="69"/>
  <c r="O96" i="69"/>
  <c r="O95" i="69"/>
  <c r="G94" i="69"/>
  <c r="G120" i="69" s="1"/>
  <c r="O93" i="69"/>
  <c r="O92" i="69"/>
  <c r="O91" i="69"/>
  <c r="O90" i="69"/>
  <c r="O89" i="69"/>
  <c r="O88" i="69"/>
  <c r="O87" i="69"/>
  <c r="O86" i="69"/>
  <c r="O85" i="69"/>
  <c r="O84" i="69"/>
  <c r="O83" i="69"/>
  <c r="O82" i="69"/>
  <c r="O81" i="69"/>
  <c r="O80" i="69"/>
  <c r="O79" i="69"/>
  <c r="O78" i="69"/>
  <c r="O77" i="69"/>
  <c r="O76" i="69"/>
  <c r="O75" i="69"/>
  <c r="O74" i="69"/>
  <c r="O73" i="69"/>
  <c r="O72" i="69"/>
  <c r="O71" i="69"/>
  <c r="O70" i="69"/>
  <c r="O69" i="69"/>
  <c r="O68" i="69"/>
  <c r="O67" i="69"/>
  <c r="O66" i="69"/>
  <c r="O65" i="69"/>
  <c r="O64" i="69"/>
  <c r="O63" i="69"/>
  <c r="O62" i="69"/>
  <c r="O61" i="69"/>
  <c r="O60" i="69"/>
  <c r="O59" i="69"/>
  <c r="O58" i="69"/>
  <c r="O57" i="69"/>
  <c r="O56" i="69"/>
  <c r="O55" i="69"/>
  <c r="O54" i="69"/>
  <c r="O53" i="69"/>
  <c r="O52" i="69"/>
  <c r="O51" i="69"/>
  <c r="O50" i="69"/>
  <c r="O49" i="69"/>
  <c r="O48" i="69"/>
  <c r="O47" i="69"/>
  <c r="O46" i="69"/>
  <c r="O45" i="69"/>
  <c r="O44" i="69"/>
  <c r="O43" i="69"/>
  <c r="O42" i="69"/>
  <c r="O41" i="69"/>
  <c r="O40" i="69"/>
  <c r="O39" i="69"/>
  <c r="D38" i="69"/>
  <c r="D102" i="69" s="1"/>
  <c r="O37" i="69"/>
  <c r="O36" i="69"/>
  <c r="O35" i="69"/>
  <c r="O34" i="69"/>
  <c r="O33" i="69"/>
  <c r="O32" i="69"/>
  <c r="O31" i="69"/>
  <c r="O30" i="69"/>
  <c r="O29" i="69"/>
  <c r="O28" i="69"/>
  <c r="O27" i="69"/>
  <c r="O26" i="69"/>
  <c r="O25" i="69"/>
  <c r="O24" i="69"/>
  <c r="O23" i="69"/>
  <c r="O22" i="69"/>
  <c r="O21" i="69"/>
  <c r="O20" i="69"/>
  <c r="O19" i="69"/>
  <c r="O18" i="69"/>
  <c r="O17" i="69"/>
  <c r="O16" i="69"/>
  <c r="O15" i="69"/>
  <c r="O14" i="69"/>
  <c r="O13" i="69"/>
  <c r="P13" i="69" s="1"/>
  <c r="O12" i="69"/>
  <c r="O11" i="69"/>
  <c r="O10" i="69"/>
  <c r="O9" i="69"/>
  <c r="O8" i="69"/>
  <c r="O7" i="69"/>
  <c r="O6" i="69"/>
  <c r="O5" i="69"/>
  <c r="O4" i="69"/>
  <c r="P79" i="69" l="1"/>
  <c r="P22" i="69"/>
  <c r="P47" i="69"/>
  <c r="P84" i="69"/>
  <c r="D119" i="69"/>
  <c r="Q119" i="69" s="1"/>
  <c r="P92" i="69"/>
  <c r="F124" i="69"/>
  <c r="G134" i="69"/>
  <c r="G136" i="69" s="1"/>
  <c r="F129" i="69"/>
  <c r="F131" i="69" s="1"/>
  <c r="F134" i="69" s="1"/>
  <c r="G123" i="69"/>
  <c r="G125" i="69" s="1"/>
  <c r="O94" i="69"/>
  <c r="O120" i="69" s="1"/>
  <c r="O124" i="69" s="1"/>
  <c r="P102" i="69"/>
  <c r="J124" i="7"/>
  <c r="E43" i="63"/>
  <c r="G40" i="63"/>
  <c r="G43" i="63" s="1"/>
  <c r="E40" i="63"/>
  <c r="C40" i="63"/>
  <c r="C43" i="63" s="1"/>
  <c r="F42" i="67"/>
  <c r="E44" i="63" l="1"/>
  <c r="G44" i="63"/>
  <c r="H33" i="70"/>
  <c r="F33" i="70"/>
  <c r="G29" i="70"/>
  <c r="F29" i="70"/>
  <c r="D29" i="70"/>
  <c r="D32" i="70" s="1"/>
  <c r="E41" i="68" l="1"/>
  <c r="H37" i="68"/>
  <c r="H41" i="68" s="1"/>
  <c r="E37" i="68"/>
  <c r="D37" i="68"/>
  <c r="D40" i="68" s="1"/>
  <c r="I13" i="71" l="1"/>
  <c r="E46" i="67" l="1"/>
  <c r="F46" i="67" s="1"/>
  <c r="E42" i="67"/>
  <c r="C4" i="67"/>
  <c r="C42" i="67" s="1"/>
  <c r="C45" i="67" s="1"/>
  <c r="G46" i="66" l="1"/>
  <c r="F45" i="66"/>
  <c r="F46" i="66" s="1"/>
  <c r="F42" i="66"/>
  <c r="D42" i="66"/>
  <c r="D45" i="66" s="1"/>
  <c r="G33" i="65" l="1"/>
  <c r="G17" i="62" l="1"/>
  <c r="M231" i="7" l="1"/>
  <c r="J218" i="7"/>
  <c r="M47" i="7"/>
  <c r="G14" i="62" l="1"/>
  <c r="G15" i="62" s="1"/>
  <c r="J12" i="62" l="1"/>
  <c r="J11" i="62"/>
  <c r="G5" i="62"/>
  <c r="G4" i="62"/>
  <c r="C11" i="62" l="1"/>
  <c r="E4" i="62" l="1"/>
  <c r="F4" i="62" s="1"/>
  <c r="C17" i="62"/>
  <c r="G13" i="71" l="1"/>
  <c r="C4" i="62"/>
  <c r="I7" i="62"/>
  <c r="D34" i="65" l="1"/>
  <c r="D35" i="65" s="1"/>
  <c r="D31" i="65"/>
  <c r="C31" i="65"/>
  <c r="C34" i="65" s="1"/>
  <c r="E30" i="64" l="1"/>
  <c r="E31" i="64" s="1"/>
  <c r="E27" i="64"/>
  <c r="C24" i="64"/>
  <c r="C20" i="64"/>
  <c r="C19" i="64"/>
  <c r="C27" i="64" l="1"/>
  <c r="C30" i="64" s="1"/>
  <c r="G436" i="7" l="1"/>
  <c r="E23" i="62" l="1"/>
  <c r="D36" i="62" l="1"/>
  <c r="E35" i="62"/>
  <c r="C35" i="62"/>
  <c r="C12" i="62"/>
  <c r="E12" i="62" s="1"/>
  <c r="C28" i="62" l="1"/>
  <c r="C36" i="62" s="1"/>
  <c r="E28" i="62" l="1"/>
  <c r="G28" i="62" s="1"/>
  <c r="E36" i="62" l="1"/>
  <c r="F28" i="62"/>
  <c r="K214" i="7" l="1"/>
  <c r="L214" i="7"/>
  <c r="K213" i="7"/>
  <c r="L213" i="7"/>
  <c r="K212" i="7"/>
  <c r="L212" i="7"/>
  <c r="K211" i="7"/>
  <c r="L211" i="7"/>
  <c r="K210" i="7"/>
  <c r="L210" i="7"/>
  <c r="K209" i="7"/>
  <c r="L209" i="7"/>
  <c r="K208" i="7"/>
  <c r="L208" i="7"/>
  <c r="K207" i="7"/>
  <c r="L207" i="7"/>
  <c r="K206" i="7"/>
  <c r="L206" i="7"/>
  <c r="K205" i="7"/>
  <c r="L205" i="7"/>
  <c r="K204" i="7"/>
  <c r="L204" i="7"/>
  <c r="K203" i="7"/>
  <c r="L203" i="7"/>
  <c r="K202" i="7"/>
  <c r="L202" i="7"/>
  <c r="K201" i="7"/>
  <c r="L201" i="7"/>
  <c r="K200" i="7"/>
  <c r="L200" i="7"/>
  <c r="K199" i="7"/>
  <c r="L199" i="7"/>
  <c r="K198" i="7"/>
  <c r="L198" i="7"/>
  <c r="K197" i="7"/>
  <c r="L197" i="7"/>
  <c r="K196" i="7"/>
  <c r="L196" i="7"/>
  <c r="K195" i="7"/>
  <c r="L195" i="7"/>
  <c r="M112" i="7"/>
  <c r="L215" i="7" l="1"/>
  <c r="K215" i="7"/>
  <c r="M193" i="7"/>
  <c r="J214" i="7" l="1"/>
  <c r="M245" i="7" l="1"/>
  <c r="L440" i="7" l="1"/>
  <c r="L439" i="7"/>
  <c r="L438" i="7"/>
  <c r="L437" i="7"/>
  <c r="L436" i="7"/>
  <c r="L246" i="7"/>
  <c r="L219" i="7"/>
  <c r="L217" i="7"/>
  <c r="L216" i="7"/>
  <c r="L441" i="7" l="1"/>
  <c r="K440" i="7"/>
  <c r="K439" i="7"/>
  <c r="K438" i="7"/>
  <c r="K437" i="7"/>
  <c r="K436" i="7"/>
  <c r="K246" i="7"/>
  <c r="K219" i="7"/>
  <c r="K217" i="7"/>
  <c r="K216" i="7"/>
  <c r="L443" i="7" l="1"/>
  <c r="K441" i="7"/>
  <c r="K443" i="7" s="1"/>
  <c r="J440" i="7"/>
  <c r="J439" i="7"/>
  <c r="J438" i="7"/>
  <c r="J437" i="7"/>
  <c r="J436" i="7"/>
  <c r="J246" i="7"/>
  <c r="J219" i="7"/>
  <c r="J217" i="7"/>
  <c r="J216" i="7"/>
  <c r="J213" i="7"/>
  <c r="J212" i="7"/>
  <c r="J211" i="7"/>
  <c r="J210" i="7"/>
  <c r="J209" i="7"/>
  <c r="J208" i="7"/>
  <c r="J207" i="7"/>
  <c r="J206" i="7"/>
  <c r="J205" i="7"/>
  <c r="J204" i="7"/>
  <c r="J203" i="7"/>
  <c r="J202" i="7"/>
  <c r="J201" i="7"/>
  <c r="J200" i="7"/>
  <c r="J199" i="7"/>
  <c r="J198" i="7"/>
  <c r="J197" i="7"/>
  <c r="J196" i="7"/>
  <c r="J195" i="7"/>
  <c r="J441" i="7" l="1"/>
  <c r="J215" i="7"/>
  <c r="I440" i="7"/>
  <c r="I439" i="7"/>
  <c r="I438" i="7"/>
  <c r="I437" i="7"/>
  <c r="I436" i="7"/>
  <c r="I246" i="7"/>
  <c r="I219" i="7"/>
  <c r="I217" i="7"/>
  <c r="I216" i="7"/>
  <c r="I214" i="7"/>
  <c r="I213" i="7"/>
  <c r="I212" i="7"/>
  <c r="I211" i="7"/>
  <c r="I210" i="7"/>
  <c r="I209" i="7"/>
  <c r="I208" i="7"/>
  <c r="I207" i="7"/>
  <c r="I206" i="7"/>
  <c r="I205" i="7"/>
  <c r="I204" i="7"/>
  <c r="I203" i="7"/>
  <c r="I202" i="7"/>
  <c r="I201" i="7"/>
  <c r="I200" i="7"/>
  <c r="I199" i="7"/>
  <c r="I198" i="7"/>
  <c r="I197" i="7"/>
  <c r="I196" i="7"/>
  <c r="I195" i="7"/>
  <c r="J443" i="7" l="1"/>
  <c r="I215" i="7"/>
  <c r="I441" i="7"/>
  <c r="H440" i="7"/>
  <c r="H439" i="7"/>
  <c r="H438" i="7"/>
  <c r="H437" i="7"/>
  <c r="H436" i="7"/>
  <c r="H246" i="7"/>
  <c r="H219" i="7"/>
  <c r="H217" i="7"/>
  <c r="H216" i="7"/>
  <c r="H214" i="7"/>
  <c r="H213" i="7"/>
  <c r="H212" i="7"/>
  <c r="H211" i="7"/>
  <c r="H210" i="7"/>
  <c r="H209" i="7"/>
  <c r="H208" i="7"/>
  <c r="H207" i="7"/>
  <c r="H206" i="7"/>
  <c r="H205" i="7"/>
  <c r="H204" i="7"/>
  <c r="H203" i="7"/>
  <c r="H202" i="7"/>
  <c r="H201" i="7"/>
  <c r="H200" i="7"/>
  <c r="H199" i="7"/>
  <c r="H198" i="7"/>
  <c r="H197" i="7"/>
  <c r="H196" i="7"/>
  <c r="H195" i="7"/>
  <c r="I443" i="7" l="1"/>
  <c r="H441" i="7"/>
  <c r="H215" i="7"/>
  <c r="H443" i="7" l="1"/>
  <c r="G440" i="7"/>
  <c r="G439" i="7"/>
  <c r="G438" i="7"/>
  <c r="G437" i="7"/>
  <c r="G246" i="7"/>
  <c r="G219" i="7"/>
  <c r="G217" i="7"/>
  <c r="G216" i="7"/>
  <c r="G214" i="7"/>
  <c r="G213" i="7"/>
  <c r="G212" i="7"/>
  <c r="G211" i="7"/>
  <c r="G210" i="7"/>
  <c r="G209" i="7"/>
  <c r="G208" i="7"/>
  <c r="G207" i="7"/>
  <c r="G206" i="7"/>
  <c r="G205" i="7"/>
  <c r="G204" i="7"/>
  <c r="G203" i="7"/>
  <c r="G202" i="7"/>
  <c r="G201" i="7"/>
  <c r="G200" i="7"/>
  <c r="G199" i="7"/>
  <c r="G198" i="7"/>
  <c r="G197" i="7"/>
  <c r="G196" i="7"/>
  <c r="G195" i="7"/>
  <c r="G441" i="7" l="1"/>
  <c r="G215" i="7"/>
  <c r="F440" i="7"/>
  <c r="F439" i="7"/>
  <c r="F438" i="7"/>
  <c r="F437" i="7"/>
  <c r="F436" i="7"/>
  <c r="F246" i="7"/>
  <c r="F219" i="7"/>
  <c r="F217" i="7"/>
  <c r="F216" i="7"/>
  <c r="F214" i="7"/>
  <c r="F213" i="7"/>
  <c r="F212" i="7"/>
  <c r="F211" i="7"/>
  <c r="F210" i="7"/>
  <c r="F209" i="7"/>
  <c r="F208" i="7"/>
  <c r="F207" i="7"/>
  <c r="F206" i="7"/>
  <c r="F205" i="7"/>
  <c r="F204" i="7"/>
  <c r="F203" i="7"/>
  <c r="F202" i="7"/>
  <c r="F201" i="7"/>
  <c r="F200" i="7"/>
  <c r="F199" i="7"/>
  <c r="F198" i="7"/>
  <c r="F197" i="7"/>
  <c r="F196" i="7"/>
  <c r="F195" i="7"/>
  <c r="G443" i="7" l="1"/>
  <c r="F441" i="7"/>
  <c r="F215" i="7"/>
  <c r="E440" i="7"/>
  <c r="E439" i="7"/>
  <c r="E438" i="7"/>
  <c r="E437" i="7"/>
  <c r="E436" i="7"/>
  <c r="E246" i="7"/>
  <c r="E219" i="7"/>
  <c r="E217" i="7"/>
  <c r="E216" i="7"/>
  <c r="E214" i="7"/>
  <c r="E213" i="7"/>
  <c r="E212" i="7"/>
  <c r="E211" i="7"/>
  <c r="E210" i="7"/>
  <c r="E209" i="7"/>
  <c r="E208" i="7"/>
  <c r="E207" i="7"/>
  <c r="E206" i="7"/>
  <c r="E205" i="7"/>
  <c r="E204" i="7"/>
  <c r="E203" i="7"/>
  <c r="E202" i="7"/>
  <c r="E201" i="7"/>
  <c r="E200" i="7"/>
  <c r="E199" i="7"/>
  <c r="E198" i="7"/>
  <c r="E197" i="7"/>
  <c r="E196" i="7"/>
  <c r="E195" i="7"/>
  <c r="F443" i="7" l="1"/>
  <c r="E441" i="7"/>
  <c r="E215" i="7"/>
  <c r="D440" i="7"/>
  <c r="D439" i="7"/>
  <c r="D438" i="7"/>
  <c r="D437" i="7"/>
  <c r="D436" i="7"/>
  <c r="D246" i="7"/>
  <c r="D219" i="7"/>
  <c r="D217" i="7"/>
  <c r="D216" i="7"/>
  <c r="D214" i="7"/>
  <c r="D213" i="7"/>
  <c r="D212" i="7"/>
  <c r="D211" i="7"/>
  <c r="D210" i="7"/>
  <c r="D209" i="7"/>
  <c r="D208" i="7"/>
  <c r="D207" i="7"/>
  <c r="D206" i="7"/>
  <c r="D205" i="7"/>
  <c r="D204" i="7"/>
  <c r="D203" i="7"/>
  <c r="D202" i="7"/>
  <c r="D201" i="7"/>
  <c r="D200" i="7"/>
  <c r="D199" i="7"/>
  <c r="D198" i="7"/>
  <c r="D197" i="7"/>
  <c r="D196" i="7"/>
  <c r="D195" i="7"/>
  <c r="E443" i="7" l="1"/>
  <c r="D441" i="7"/>
  <c r="D215" i="7"/>
  <c r="D443" i="7" l="1"/>
  <c r="D30" i="10"/>
  <c r="E30" i="10"/>
  <c r="F30" i="10"/>
  <c r="G30" i="10"/>
  <c r="H30" i="10"/>
  <c r="I30" i="10"/>
  <c r="J30" i="10"/>
  <c r="K30" i="10"/>
  <c r="C30" i="10"/>
  <c r="M410" i="7"/>
  <c r="M411" i="7"/>
  <c r="M412" i="7"/>
  <c r="M413" i="7"/>
  <c r="M414" i="7"/>
  <c r="M415" i="7"/>
  <c r="M416" i="7"/>
  <c r="M417" i="7"/>
  <c r="M261" i="7"/>
  <c r="D4" i="10"/>
  <c r="E4" i="10"/>
  <c r="F4" i="10"/>
  <c r="G4" i="10"/>
  <c r="H4" i="10"/>
  <c r="I4" i="10"/>
  <c r="J4" i="10"/>
  <c r="K4" i="10"/>
  <c r="C4" i="10"/>
  <c r="M16" i="7"/>
  <c r="M167" i="7"/>
  <c r="M168" i="7"/>
  <c r="M169" i="7"/>
  <c r="M170" i="7"/>
  <c r="M171" i="7"/>
  <c r="M172" i="7"/>
  <c r="M173" i="7"/>
  <c r="M174" i="7"/>
  <c r="D29" i="10"/>
  <c r="E29" i="10"/>
  <c r="F29" i="10"/>
  <c r="G29" i="10"/>
  <c r="H29" i="10"/>
  <c r="I29" i="10"/>
  <c r="J29" i="10"/>
  <c r="K29" i="10"/>
  <c r="C29" i="10"/>
  <c r="G2" i="10"/>
  <c r="M197" i="7" l="1"/>
  <c r="C13" i="3" s="1"/>
  <c r="L30" i="10"/>
  <c r="L4" i="10"/>
  <c r="M216" i="7"/>
  <c r="D33" i="10" l="1"/>
  <c r="E33" i="10"/>
  <c r="F33" i="10"/>
  <c r="G33" i="10"/>
  <c r="H33" i="10"/>
  <c r="I33" i="10"/>
  <c r="J33" i="10"/>
  <c r="K33" i="10"/>
  <c r="C33" i="10"/>
  <c r="M402" i="7"/>
  <c r="D26" i="10"/>
  <c r="I119" i="51" s="1"/>
  <c r="E26" i="10"/>
  <c r="I179" i="51" s="1"/>
  <c r="F26" i="10"/>
  <c r="I90" i="51" s="1"/>
  <c r="H90" i="51" s="1"/>
  <c r="G26" i="10"/>
  <c r="I61" i="51" s="1"/>
  <c r="H26" i="10"/>
  <c r="I148" i="51" s="1"/>
  <c r="I26" i="10"/>
  <c r="J26" i="10"/>
  <c r="K26" i="10"/>
  <c r="C26" i="10"/>
  <c r="I208" i="51" s="1"/>
  <c r="M159" i="7"/>
  <c r="M219" i="7" s="1"/>
  <c r="C7" i="3" s="1"/>
  <c r="C8" i="3" s="1"/>
  <c r="M440" i="7" l="1"/>
  <c r="C38" i="3" s="1"/>
  <c r="L33" i="10"/>
  <c r="H119" i="51"/>
  <c r="D119" i="51"/>
  <c r="F119" i="51"/>
  <c r="H61" i="51"/>
  <c r="D61" i="51"/>
  <c r="F61" i="51"/>
  <c r="F208" i="51"/>
  <c r="D208" i="51"/>
  <c r="H208" i="51"/>
  <c r="D148" i="51"/>
  <c r="H148" i="51"/>
  <c r="F148" i="51"/>
  <c r="H179" i="51"/>
  <c r="F179" i="51"/>
  <c r="D179" i="51"/>
  <c r="F90" i="51"/>
  <c r="D90" i="51"/>
  <c r="L26" i="10"/>
  <c r="I31" i="51" s="1"/>
  <c r="H31" i="51" s="1"/>
  <c r="M288" i="7" l="1"/>
  <c r="M289" i="7"/>
  <c r="M290" i="7"/>
  <c r="M291" i="7"/>
  <c r="M292" i="7"/>
  <c r="M293" i="7"/>
  <c r="M294" i="7"/>
  <c r="M295" i="7"/>
  <c r="M235" i="7"/>
  <c r="M236" i="7"/>
  <c r="M43" i="7"/>
  <c r="M44" i="7"/>
  <c r="M45" i="7"/>
  <c r="M46" i="7"/>
  <c r="M48" i="7"/>
  <c r="M49" i="7"/>
  <c r="M50" i="7"/>
  <c r="M51" i="7"/>
  <c r="M243" i="7" l="1"/>
  <c r="M244" i="7"/>
  <c r="M317" i="7"/>
  <c r="M318" i="7"/>
  <c r="M319" i="7"/>
  <c r="M73" i="7"/>
  <c r="M74" i="7"/>
  <c r="M75" i="7"/>
  <c r="M430" i="7" l="1"/>
  <c r="M187" i="7"/>
  <c r="M249" i="7" l="1"/>
  <c r="M250" i="7"/>
  <c r="M251" i="7"/>
  <c r="M252" i="7"/>
  <c r="M253" i="7"/>
  <c r="M254" i="7"/>
  <c r="M255" i="7"/>
  <c r="M256" i="7"/>
  <c r="M257" i="7"/>
  <c r="M258" i="7"/>
  <c r="M259" i="7"/>
  <c r="M260" i="7"/>
  <c r="M262" i="7"/>
  <c r="M263" i="7"/>
  <c r="M264" i="7"/>
  <c r="M265" i="7"/>
  <c r="M266" i="7"/>
  <c r="M267" i="7"/>
  <c r="M268" i="7"/>
  <c r="M269" i="7"/>
  <c r="M270" i="7"/>
  <c r="M271" i="7"/>
  <c r="M272" i="7"/>
  <c r="M273" i="7"/>
  <c r="M274" i="7"/>
  <c r="M275" i="7"/>
  <c r="M276" i="7"/>
  <c r="M277" i="7"/>
  <c r="M278" i="7"/>
  <c r="M279" i="7"/>
  <c r="M280" i="7"/>
  <c r="M281" i="7"/>
  <c r="M282" i="7"/>
  <c r="M283" i="7"/>
  <c r="M284" i="7"/>
  <c r="M285" i="7"/>
  <c r="M286" i="7"/>
  <c r="M287" i="7"/>
  <c r="M296" i="7"/>
  <c r="M297" i="7"/>
  <c r="M298" i="7"/>
  <c r="M299" i="7"/>
  <c r="M300" i="7"/>
  <c r="M301" i="7"/>
  <c r="M302" i="7"/>
  <c r="M303" i="7"/>
  <c r="M304" i="7"/>
  <c r="M305" i="7"/>
  <c r="M306" i="7"/>
  <c r="M307" i="7"/>
  <c r="M308" i="7"/>
  <c r="M309" i="7"/>
  <c r="M310" i="7"/>
  <c r="M311" i="7"/>
  <c r="M312" i="7"/>
  <c r="M313" i="7"/>
  <c r="M314" i="7"/>
  <c r="M315" i="7"/>
  <c r="M316" i="7"/>
  <c r="M320" i="7"/>
  <c r="M321" i="7"/>
  <c r="M322" i="7"/>
  <c r="M323" i="7"/>
  <c r="M324" i="7"/>
  <c r="M325" i="7"/>
  <c r="M326" i="7"/>
  <c r="M327" i="7"/>
  <c r="M328" i="7"/>
  <c r="M329" i="7"/>
  <c r="M330" i="7"/>
  <c r="M331" i="7"/>
  <c r="M332" i="7"/>
  <c r="M333" i="7"/>
  <c r="M334" i="7"/>
  <c r="M335" i="7"/>
  <c r="M336" i="7"/>
  <c r="M337" i="7"/>
  <c r="M338" i="7"/>
  <c r="M339" i="7"/>
  <c r="M340" i="7"/>
  <c r="M341" i="7"/>
  <c r="M342" i="7"/>
  <c r="M343" i="7"/>
  <c r="M344" i="7"/>
  <c r="M345" i="7"/>
  <c r="M346" i="7"/>
  <c r="M347" i="7"/>
  <c r="M348" i="7"/>
  <c r="M349" i="7"/>
  <c r="M350" i="7"/>
  <c r="M351" i="7"/>
  <c r="M352" i="7"/>
  <c r="M353" i="7"/>
  <c r="M354" i="7"/>
  <c r="M355" i="7"/>
  <c r="M356" i="7"/>
  <c r="M357" i="7"/>
  <c r="M358" i="7"/>
  <c r="M359" i="7"/>
  <c r="M360" i="7"/>
  <c r="M361" i="7"/>
  <c r="M362" i="7"/>
  <c r="M363" i="7"/>
  <c r="M364" i="7"/>
  <c r="M365" i="7"/>
  <c r="M366" i="7"/>
  <c r="M367" i="7"/>
  <c r="M368" i="7"/>
  <c r="M369" i="7"/>
  <c r="M370" i="7"/>
  <c r="M371" i="7"/>
  <c r="M372" i="7"/>
  <c r="M373" i="7"/>
  <c r="M374" i="7"/>
  <c r="M375" i="7"/>
  <c r="M376" i="7"/>
  <c r="M377" i="7"/>
  <c r="M378" i="7"/>
  <c r="M379" i="7"/>
  <c r="M380" i="7"/>
  <c r="M381" i="7"/>
  <c r="M382" i="7"/>
  <c r="M383" i="7"/>
  <c r="M384" i="7"/>
  <c r="M385" i="7"/>
  <c r="M386" i="7"/>
  <c r="M387" i="7"/>
  <c r="M388" i="7"/>
  <c r="M389" i="7"/>
  <c r="M390" i="7"/>
  <c r="M391" i="7"/>
  <c r="M392" i="7"/>
  <c r="M393" i="7"/>
  <c r="M394" i="7"/>
  <c r="M395" i="7"/>
  <c r="M396" i="7"/>
  <c r="M397" i="7"/>
  <c r="M398" i="7"/>
  <c r="M399" i="7"/>
  <c r="M400" i="7"/>
  <c r="M401" i="7"/>
  <c r="M403" i="7"/>
  <c r="M404" i="7"/>
  <c r="M405" i="7"/>
  <c r="M406" i="7"/>
  <c r="M407" i="7"/>
  <c r="M408" i="7"/>
  <c r="M409" i="7"/>
  <c r="M418" i="7"/>
  <c r="M419" i="7"/>
  <c r="M420" i="7"/>
  <c r="M421" i="7"/>
  <c r="M422" i="7"/>
  <c r="M423" i="7"/>
  <c r="M424" i="7"/>
  <c r="M425" i="7"/>
  <c r="M426" i="7"/>
  <c r="M427" i="7"/>
  <c r="M428" i="7"/>
  <c r="M429" i="7"/>
  <c r="M431" i="7"/>
  <c r="M432" i="7"/>
  <c r="M433" i="7"/>
  <c r="M434" i="7"/>
  <c r="M436" i="7" l="1"/>
  <c r="M72" i="7"/>
  <c r="M69" i="7"/>
  <c r="M64" i="7"/>
  <c r="M221" i="7" l="1"/>
  <c r="M222" i="7"/>
  <c r="M223" i="7"/>
  <c r="M224" i="7"/>
  <c r="M225" i="7"/>
  <c r="M226" i="7"/>
  <c r="M227" i="7"/>
  <c r="M228" i="7"/>
  <c r="M229" i="7"/>
  <c r="M230" i="7"/>
  <c r="M232" i="7"/>
  <c r="M233" i="7"/>
  <c r="M234" i="7"/>
  <c r="M237" i="7"/>
  <c r="M238" i="7"/>
  <c r="M239" i="7"/>
  <c r="M240" i="7"/>
  <c r="M241" i="7"/>
  <c r="M242" i="7"/>
  <c r="M220" i="7"/>
  <c r="M246" i="7" l="1"/>
  <c r="M13" i="7" l="1"/>
  <c r="M14" i="7"/>
  <c r="M15" i="7"/>
  <c r="M196" i="7" s="1"/>
  <c r="M17" i="7"/>
  <c r="M18" i="7"/>
  <c r="M19" i="7"/>
  <c r="M20" i="7"/>
  <c r="M21" i="7"/>
  <c r="M198" i="7" s="1"/>
  <c r="M22" i="7"/>
  <c r="M23" i="7"/>
  <c r="M24" i="7"/>
  <c r="M25" i="7"/>
  <c r="M26" i="7"/>
  <c r="M27" i="7"/>
  <c r="M28" i="7"/>
  <c r="M29" i="7"/>
  <c r="M30" i="7"/>
  <c r="M31" i="7"/>
  <c r="M32" i="7"/>
  <c r="M33" i="7"/>
  <c r="M34" i="7"/>
  <c r="M35" i="7"/>
  <c r="M36" i="7"/>
  <c r="M37" i="7"/>
  <c r="M38" i="7"/>
  <c r="M39" i="7"/>
  <c r="M40" i="7"/>
  <c r="M41" i="7"/>
  <c r="M42" i="7"/>
  <c r="M52" i="7"/>
  <c r="M53" i="7"/>
  <c r="M54" i="7"/>
  <c r="M55" i="7"/>
  <c r="M56" i="7"/>
  <c r="M57" i="7"/>
  <c r="M58" i="7"/>
  <c r="M59" i="7"/>
  <c r="M60" i="7"/>
  <c r="M61" i="7"/>
  <c r="M62" i="7"/>
  <c r="M63" i="7"/>
  <c r="M65" i="7"/>
  <c r="M66" i="7"/>
  <c r="M67" i="7"/>
  <c r="M68" i="7"/>
  <c r="M70" i="7"/>
  <c r="M71" i="7"/>
  <c r="M76" i="7"/>
  <c r="M77" i="7"/>
  <c r="M201" i="7" s="1"/>
  <c r="M78" i="7"/>
  <c r="M79" i="7"/>
  <c r="M80" i="7"/>
  <c r="M81" i="7"/>
  <c r="M82" i="7"/>
  <c r="M83" i="7"/>
  <c r="M200" i="7" s="1"/>
  <c r="M84" i="7"/>
  <c r="M85" i="7"/>
  <c r="M86" i="7"/>
  <c r="M203" i="7" s="1"/>
  <c r="M87" i="7"/>
  <c r="M199" i="7" s="1"/>
  <c r="M88" i="7"/>
  <c r="M89" i="7"/>
  <c r="M90" i="7"/>
  <c r="M205" i="7" s="1"/>
  <c r="M91" i="7"/>
  <c r="M92" i="7"/>
  <c r="M93" i="7"/>
  <c r="M94" i="7"/>
  <c r="M95" i="7"/>
  <c r="M96" i="7"/>
  <c r="M97" i="7"/>
  <c r="M98" i="7"/>
  <c r="M99" i="7"/>
  <c r="M100" i="7"/>
  <c r="M101" i="7"/>
  <c r="M102" i="7"/>
  <c r="M103" i="7"/>
  <c r="M104" i="7"/>
  <c r="M105" i="7"/>
  <c r="M106" i="7"/>
  <c r="M204" i="7" s="1"/>
  <c r="M107" i="7"/>
  <c r="M108" i="7"/>
  <c r="M109" i="7"/>
  <c r="M110" i="7"/>
  <c r="M111" i="7"/>
  <c r="M113" i="7"/>
  <c r="M114" i="7"/>
  <c r="M115" i="7"/>
  <c r="M116" i="7"/>
  <c r="M117" i="7"/>
  <c r="M118" i="7"/>
  <c r="M119" i="7"/>
  <c r="M120" i="7"/>
  <c r="M121" i="7"/>
  <c r="M122" i="7"/>
  <c r="M123" i="7"/>
  <c r="M124" i="7"/>
  <c r="M125" i="7"/>
  <c r="M126" i="7"/>
  <c r="M127" i="7"/>
  <c r="M128" i="7"/>
  <c r="M129" i="7"/>
  <c r="M130" i="7"/>
  <c r="M131" i="7"/>
  <c r="M132" i="7"/>
  <c r="M133" i="7"/>
  <c r="M134" i="7"/>
  <c r="M135" i="7"/>
  <c r="M136" i="7"/>
  <c r="M137" i="7"/>
  <c r="M138" i="7"/>
  <c r="M139" i="7"/>
  <c r="M140" i="7"/>
  <c r="M141" i="7"/>
  <c r="M206" i="7" s="1"/>
  <c r="M142" i="7"/>
  <c r="M143" i="7"/>
  <c r="M144" i="7"/>
  <c r="M145" i="7"/>
  <c r="M146" i="7"/>
  <c r="M147" i="7"/>
  <c r="M148" i="7"/>
  <c r="M149" i="7"/>
  <c r="M150" i="7"/>
  <c r="M151" i="7"/>
  <c r="M152" i="7"/>
  <c r="M153" i="7"/>
  <c r="M154" i="7"/>
  <c r="M155" i="7"/>
  <c r="M213" i="7" s="1"/>
  <c r="M156" i="7"/>
  <c r="M157" i="7"/>
  <c r="M158" i="7"/>
  <c r="M160" i="7"/>
  <c r="M161" i="7"/>
  <c r="M162" i="7"/>
  <c r="M163" i="7"/>
  <c r="M164" i="7"/>
  <c r="M165" i="7"/>
  <c r="M166" i="7"/>
  <c r="M211" i="7" s="1"/>
  <c r="M175" i="7"/>
  <c r="M176" i="7"/>
  <c r="M177" i="7"/>
  <c r="M178" i="7"/>
  <c r="M179" i="7"/>
  <c r="M180" i="7"/>
  <c r="M181" i="7"/>
  <c r="M182" i="7"/>
  <c r="M183" i="7"/>
  <c r="M184" i="7"/>
  <c r="M185" i="7"/>
  <c r="M186" i="7"/>
  <c r="M188" i="7"/>
  <c r="M189" i="7"/>
  <c r="M190" i="7"/>
  <c r="M191" i="7"/>
  <c r="M192" i="7"/>
  <c r="M194" i="7"/>
  <c r="M12" i="7"/>
  <c r="M4" i="7"/>
  <c r="M5" i="7"/>
  <c r="M6" i="7"/>
  <c r="M7" i="7"/>
  <c r="M8" i="7"/>
  <c r="M9" i="7"/>
  <c r="M10" i="7"/>
  <c r="M11" i="7"/>
  <c r="M3" i="7"/>
  <c r="M218" i="7" l="1"/>
  <c r="M208" i="7"/>
  <c r="M207" i="7"/>
  <c r="M195" i="7"/>
  <c r="M202" i="7"/>
  <c r="M212" i="7"/>
  <c r="M210" i="7"/>
  <c r="M214" i="7"/>
  <c r="M209" i="7"/>
  <c r="M215" i="7" l="1"/>
  <c r="B32" i="51"/>
  <c r="D27" i="10" l="1"/>
  <c r="E27" i="10"/>
  <c r="F27" i="10"/>
  <c r="G27" i="10"/>
  <c r="H27" i="10"/>
  <c r="I27" i="10"/>
  <c r="J27" i="10"/>
  <c r="D32" i="10"/>
  <c r="E32" i="10"/>
  <c r="F32" i="10"/>
  <c r="G32" i="10"/>
  <c r="H32" i="10"/>
  <c r="I32" i="10"/>
  <c r="D31" i="10"/>
  <c r="E31" i="10"/>
  <c r="F31" i="10"/>
  <c r="G31" i="10"/>
  <c r="H31" i="10"/>
  <c r="I31" i="10"/>
  <c r="D25" i="10"/>
  <c r="I118" i="51" s="1"/>
  <c r="E25" i="10"/>
  <c r="I178" i="51" s="1"/>
  <c r="F25" i="10"/>
  <c r="I89" i="51" s="1"/>
  <c r="G25" i="10"/>
  <c r="I60" i="51" s="1"/>
  <c r="H25" i="10"/>
  <c r="I147" i="51" s="1"/>
  <c r="I25" i="10"/>
  <c r="D24" i="10"/>
  <c r="I117" i="51" s="1"/>
  <c r="E24" i="10"/>
  <c r="I177" i="51" s="1"/>
  <c r="F24" i="10"/>
  <c r="I88" i="51" s="1"/>
  <c r="G24" i="10"/>
  <c r="I59" i="51" s="1"/>
  <c r="H24" i="10"/>
  <c r="I146" i="51" s="1"/>
  <c r="I24" i="10"/>
  <c r="D23" i="10"/>
  <c r="I116" i="51" s="1"/>
  <c r="E23" i="10"/>
  <c r="I176" i="51" s="1"/>
  <c r="F23" i="10"/>
  <c r="I87" i="51" s="1"/>
  <c r="G23" i="10"/>
  <c r="I58" i="51" s="1"/>
  <c r="H23" i="10"/>
  <c r="I145" i="51" s="1"/>
  <c r="I23" i="10"/>
  <c r="I115" i="51"/>
  <c r="I175" i="51"/>
  <c r="I86" i="51"/>
  <c r="I57" i="51"/>
  <c r="I144" i="51"/>
  <c r="D21" i="10"/>
  <c r="I113" i="51" s="1"/>
  <c r="E21" i="10"/>
  <c r="I173" i="51" s="1"/>
  <c r="F21" i="10"/>
  <c r="I84" i="51" s="1"/>
  <c r="G21" i="10"/>
  <c r="I55" i="51" s="1"/>
  <c r="H21" i="10"/>
  <c r="I142" i="51" s="1"/>
  <c r="I21" i="10"/>
  <c r="D20" i="10"/>
  <c r="I112" i="51" s="1"/>
  <c r="E20" i="10"/>
  <c r="I172" i="51" s="1"/>
  <c r="F20" i="10"/>
  <c r="I83" i="51" s="1"/>
  <c r="G20" i="10"/>
  <c r="I54" i="51" s="1"/>
  <c r="H20" i="10"/>
  <c r="I141" i="51" s="1"/>
  <c r="I20" i="10"/>
  <c r="D19" i="10"/>
  <c r="I111" i="51" s="1"/>
  <c r="E19" i="10"/>
  <c r="I171" i="51" s="1"/>
  <c r="F19" i="10"/>
  <c r="I82" i="51" s="1"/>
  <c r="G19" i="10"/>
  <c r="I53" i="51" s="1"/>
  <c r="H19" i="10"/>
  <c r="I140" i="51" s="1"/>
  <c r="I19" i="10"/>
  <c r="D18" i="10"/>
  <c r="I110" i="51" s="1"/>
  <c r="E18" i="10"/>
  <c r="I170" i="51" s="1"/>
  <c r="F18" i="10"/>
  <c r="I81" i="51" s="1"/>
  <c r="G18" i="10"/>
  <c r="I52" i="51" s="1"/>
  <c r="H18" i="10"/>
  <c r="I139" i="51" s="1"/>
  <c r="I18" i="10"/>
  <c r="D17" i="10"/>
  <c r="I109" i="51" s="1"/>
  <c r="E17" i="10"/>
  <c r="I169" i="51" s="1"/>
  <c r="F17" i="10"/>
  <c r="I80" i="51" s="1"/>
  <c r="G17" i="10"/>
  <c r="I51" i="51" s="1"/>
  <c r="H17" i="10"/>
  <c r="I138" i="51" s="1"/>
  <c r="I17" i="10"/>
  <c r="D16" i="10"/>
  <c r="I108" i="51" s="1"/>
  <c r="E16" i="10"/>
  <c r="I168" i="51" s="1"/>
  <c r="F16" i="10"/>
  <c r="I79" i="51" s="1"/>
  <c r="G16" i="10"/>
  <c r="I50" i="51" s="1"/>
  <c r="H16" i="10"/>
  <c r="I137" i="51" s="1"/>
  <c r="I16" i="10"/>
  <c r="D15" i="10"/>
  <c r="I107" i="51" s="1"/>
  <c r="E15" i="10"/>
  <c r="I167" i="51" s="1"/>
  <c r="F15" i="10"/>
  <c r="I78" i="51" s="1"/>
  <c r="G15" i="10"/>
  <c r="I49" i="51" s="1"/>
  <c r="H15" i="10"/>
  <c r="I136" i="51" s="1"/>
  <c r="I15" i="10"/>
  <c r="D14" i="10"/>
  <c r="I106" i="51" s="1"/>
  <c r="E14" i="10"/>
  <c r="I166" i="51" s="1"/>
  <c r="F14" i="10"/>
  <c r="I77" i="51" s="1"/>
  <c r="G14" i="10"/>
  <c r="I48" i="51" s="1"/>
  <c r="H14" i="10"/>
  <c r="I135" i="51" s="1"/>
  <c r="I14" i="10"/>
  <c r="D13" i="10"/>
  <c r="I105" i="51" s="1"/>
  <c r="E13" i="10"/>
  <c r="I165" i="51" s="1"/>
  <c r="F13" i="10"/>
  <c r="I76" i="51" s="1"/>
  <c r="G13" i="10"/>
  <c r="I47" i="51" s="1"/>
  <c r="H13" i="10"/>
  <c r="I134" i="51" s="1"/>
  <c r="I13" i="10"/>
  <c r="D12" i="10"/>
  <c r="I104" i="51" s="1"/>
  <c r="E12" i="10"/>
  <c r="I164" i="51" s="1"/>
  <c r="F12" i="10"/>
  <c r="I75" i="51" s="1"/>
  <c r="G12" i="10"/>
  <c r="I46" i="51" s="1"/>
  <c r="H12" i="10"/>
  <c r="I133" i="51" s="1"/>
  <c r="I12" i="10"/>
  <c r="D11" i="10"/>
  <c r="I103" i="51" s="1"/>
  <c r="E11" i="10"/>
  <c r="I163" i="51" s="1"/>
  <c r="F11" i="10"/>
  <c r="I74" i="51" s="1"/>
  <c r="G11" i="10"/>
  <c r="I45" i="51" s="1"/>
  <c r="H11" i="10"/>
  <c r="I132" i="51" s="1"/>
  <c r="I11" i="10"/>
  <c r="D10" i="10"/>
  <c r="I102" i="51" s="1"/>
  <c r="E10" i="10"/>
  <c r="I162" i="51" s="1"/>
  <c r="F10" i="10"/>
  <c r="I73" i="51" s="1"/>
  <c r="G10" i="10"/>
  <c r="I44" i="51" s="1"/>
  <c r="H10" i="10"/>
  <c r="I131" i="51" s="1"/>
  <c r="I10" i="10"/>
  <c r="D9" i="10"/>
  <c r="I101" i="51" s="1"/>
  <c r="E9" i="10"/>
  <c r="I161" i="51" s="1"/>
  <c r="F9" i="10"/>
  <c r="I72" i="51" s="1"/>
  <c r="G9" i="10"/>
  <c r="I43" i="51" s="1"/>
  <c r="H9" i="10"/>
  <c r="I130" i="51" s="1"/>
  <c r="I9" i="10"/>
  <c r="D8" i="10"/>
  <c r="I100" i="51" s="1"/>
  <c r="E8" i="10"/>
  <c r="I160" i="51" s="1"/>
  <c r="F8" i="10"/>
  <c r="I71" i="51" s="1"/>
  <c r="G8" i="10"/>
  <c r="I42" i="51" s="1"/>
  <c r="H8" i="10"/>
  <c r="I129" i="51" s="1"/>
  <c r="I8" i="10"/>
  <c r="D7" i="10"/>
  <c r="I99" i="51" s="1"/>
  <c r="E7" i="10"/>
  <c r="I159" i="51" s="1"/>
  <c r="F7" i="10"/>
  <c r="I70" i="51" s="1"/>
  <c r="G7" i="10"/>
  <c r="I41" i="51" s="1"/>
  <c r="H7" i="10"/>
  <c r="I128" i="51" s="1"/>
  <c r="I7" i="10"/>
  <c r="D6" i="10"/>
  <c r="I98" i="51" s="1"/>
  <c r="E6" i="10"/>
  <c r="I158" i="51" s="1"/>
  <c r="F6" i="10"/>
  <c r="I69" i="51" s="1"/>
  <c r="G6" i="10"/>
  <c r="I40" i="51" s="1"/>
  <c r="H6" i="10"/>
  <c r="I127" i="51" s="1"/>
  <c r="I6" i="10"/>
  <c r="D5" i="10"/>
  <c r="I97" i="51" s="1"/>
  <c r="E5" i="10"/>
  <c r="I157" i="51" s="1"/>
  <c r="F5" i="10"/>
  <c r="I68" i="51" s="1"/>
  <c r="G5" i="10"/>
  <c r="I39" i="51" s="1"/>
  <c r="H5" i="10"/>
  <c r="I126" i="51" s="1"/>
  <c r="I5" i="10"/>
  <c r="D3" i="10"/>
  <c r="I96" i="51" s="1"/>
  <c r="E3" i="10"/>
  <c r="I156" i="51" s="1"/>
  <c r="F3" i="10"/>
  <c r="I67" i="51" s="1"/>
  <c r="G3" i="10"/>
  <c r="I38" i="51" s="1"/>
  <c r="H3" i="10"/>
  <c r="I125" i="51" s="1"/>
  <c r="I3" i="10"/>
  <c r="D2" i="10"/>
  <c r="I95" i="51" s="1"/>
  <c r="E2" i="10"/>
  <c r="I155" i="51" s="1"/>
  <c r="F2" i="10"/>
  <c r="I66" i="51" s="1"/>
  <c r="I37" i="51"/>
  <c r="I2" i="10"/>
  <c r="D34" i="10" l="1"/>
  <c r="G34" i="10"/>
  <c r="F34" i="10"/>
  <c r="I34" i="10"/>
  <c r="E34" i="10"/>
  <c r="H66" i="51"/>
  <c r="F66" i="51"/>
  <c r="I85" i="51"/>
  <c r="I91" i="51" s="1"/>
  <c r="D66" i="51"/>
  <c r="I114" i="51"/>
  <c r="I120" i="51" s="1"/>
  <c r="F95" i="51"/>
  <c r="D95" i="51"/>
  <c r="H95" i="51"/>
  <c r="H125" i="51"/>
  <c r="D125" i="51"/>
  <c r="F125" i="51"/>
  <c r="H67" i="51"/>
  <c r="D67" i="51"/>
  <c r="F67" i="51"/>
  <c r="F96" i="51"/>
  <c r="D96" i="51"/>
  <c r="H96" i="51"/>
  <c r="F126" i="51"/>
  <c r="H126" i="51"/>
  <c r="D126" i="51"/>
  <c r="F68" i="51"/>
  <c r="H68" i="51"/>
  <c r="D68" i="51"/>
  <c r="F97" i="51"/>
  <c r="D97" i="51"/>
  <c r="H97" i="51"/>
  <c r="H127" i="51"/>
  <c r="D127" i="51"/>
  <c r="F127" i="51"/>
  <c r="H69" i="51"/>
  <c r="D69" i="51"/>
  <c r="F69" i="51"/>
  <c r="H98" i="51"/>
  <c r="D98" i="51"/>
  <c r="F98" i="51"/>
  <c r="F128" i="51"/>
  <c r="H128" i="51"/>
  <c r="D128" i="51"/>
  <c r="F70" i="51"/>
  <c r="H70" i="51"/>
  <c r="D70" i="51"/>
  <c r="F99" i="51"/>
  <c r="H99" i="51"/>
  <c r="D99" i="51"/>
  <c r="H129" i="51"/>
  <c r="D129" i="51"/>
  <c r="F129" i="51"/>
  <c r="H71" i="51"/>
  <c r="D71" i="51"/>
  <c r="F71" i="51"/>
  <c r="F100" i="51"/>
  <c r="H100" i="51"/>
  <c r="D100" i="51"/>
  <c r="F130" i="51"/>
  <c r="H130" i="51"/>
  <c r="D130" i="51"/>
  <c r="F72" i="51"/>
  <c r="H72" i="51"/>
  <c r="D72" i="51"/>
  <c r="F101" i="51"/>
  <c r="D101" i="51"/>
  <c r="H101" i="51"/>
  <c r="H131" i="51"/>
  <c r="D131" i="51"/>
  <c r="F131" i="51"/>
  <c r="H73" i="51"/>
  <c r="D73" i="51"/>
  <c r="F73" i="51"/>
  <c r="H102" i="51"/>
  <c r="D102" i="51"/>
  <c r="F102" i="51"/>
  <c r="F132" i="51"/>
  <c r="H132" i="51"/>
  <c r="D132" i="51"/>
  <c r="F74" i="51"/>
  <c r="H74" i="51"/>
  <c r="D74" i="51"/>
  <c r="F103" i="51"/>
  <c r="H103" i="51"/>
  <c r="D103" i="51"/>
  <c r="H133" i="51"/>
  <c r="D133" i="51"/>
  <c r="F133" i="51"/>
  <c r="H75" i="51"/>
  <c r="D75" i="51"/>
  <c r="F75" i="51"/>
  <c r="F104" i="51"/>
  <c r="H104" i="51"/>
  <c r="D104" i="51"/>
  <c r="F134" i="51"/>
  <c r="H134" i="51"/>
  <c r="D134" i="51"/>
  <c r="F76" i="51"/>
  <c r="H76" i="51"/>
  <c r="D76" i="51"/>
  <c r="F105" i="51"/>
  <c r="D105" i="51"/>
  <c r="H105" i="51"/>
  <c r="H135" i="51"/>
  <c r="D135" i="51"/>
  <c r="F135" i="51"/>
  <c r="H77" i="51"/>
  <c r="D77" i="51"/>
  <c r="F77" i="51"/>
  <c r="H106" i="51"/>
  <c r="D106" i="51"/>
  <c r="F106" i="51"/>
  <c r="F136" i="51"/>
  <c r="H136" i="51"/>
  <c r="D136" i="51"/>
  <c r="F78" i="51"/>
  <c r="H78" i="51"/>
  <c r="D78" i="51"/>
  <c r="F107" i="51"/>
  <c r="H107" i="51"/>
  <c r="D107" i="51"/>
  <c r="H137" i="51"/>
  <c r="D137" i="51"/>
  <c r="F137" i="51"/>
  <c r="H79" i="51"/>
  <c r="D79" i="51"/>
  <c r="F79" i="51"/>
  <c r="F108" i="51"/>
  <c r="H108" i="51"/>
  <c r="D108" i="51"/>
  <c r="F138" i="51"/>
  <c r="H138" i="51"/>
  <c r="D138" i="51"/>
  <c r="F80" i="51"/>
  <c r="H80" i="51"/>
  <c r="D80" i="51"/>
  <c r="F109" i="51"/>
  <c r="D109" i="51"/>
  <c r="H109" i="51"/>
  <c r="H139" i="51"/>
  <c r="D139" i="51"/>
  <c r="F139" i="51"/>
  <c r="H81" i="51"/>
  <c r="D81" i="51"/>
  <c r="F81" i="51"/>
  <c r="H110" i="51"/>
  <c r="D110" i="51"/>
  <c r="F110" i="51"/>
  <c r="F140" i="51"/>
  <c r="H140" i="51"/>
  <c r="D140" i="51"/>
  <c r="F82" i="51"/>
  <c r="D82" i="51"/>
  <c r="H82" i="51"/>
  <c r="F111" i="51"/>
  <c r="H111" i="51"/>
  <c r="D111" i="51"/>
  <c r="H141" i="51"/>
  <c r="D141" i="51"/>
  <c r="F141" i="51"/>
  <c r="H83" i="51"/>
  <c r="D83" i="51"/>
  <c r="F83" i="51"/>
  <c r="F112" i="51"/>
  <c r="H112" i="51"/>
  <c r="D112" i="51"/>
  <c r="F142" i="51"/>
  <c r="H142" i="51"/>
  <c r="D142" i="51"/>
  <c r="F84" i="51"/>
  <c r="H84" i="51"/>
  <c r="D84" i="51"/>
  <c r="F113" i="51"/>
  <c r="D113" i="51"/>
  <c r="H113" i="51"/>
  <c r="H144" i="51"/>
  <c r="D144" i="51"/>
  <c r="F144" i="51"/>
  <c r="H86" i="51"/>
  <c r="D86" i="51"/>
  <c r="F86" i="51"/>
  <c r="H115" i="51"/>
  <c r="D115" i="51"/>
  <c r="F115" i="51"/>
  <c r="F145" i="51"/>
  <c r="H145" i="51"/>
  <c r="D145" i="51"/>
  <c r="F87" i="51"/>
  <c r="D87" i="51"/>
  <c r="H87" i="51"/>
  <c r="F116" i="51"/>
  <c r="H116" i="51"/>
  <c r="D116" i="51"/>
  <c r="F146" i="51"/>
  <c r="D146" i="51"/>
  <c r="H146" i="51"/>
  <c r="F88" i="51"/>
  <c r="D88" i="51"/>
  <c r="H88" i="51"/>
  <c r="H117" i="51"/>
  <c r="D117" i="51"/>
  <c r="F117" i="51"/>
  <c r="H147" i="51"/>
  <c r="D147" i="51"/>
  <c r="F147" i="51"/>
  <c r="H89" i="51"/>
  <c r="D89" i="51"/>
  <c r="F89" i="51"/>
  <c r="F118" i="51"/>
  <c r="H118" i="51"/>
  <c r="D118" i="51"/>
  <c r="I56" i="51"/>
  <c r="I62" i="51" s="1"/>
  <c r="D37" i="51"/>
  <c r="H37" i="51"/>
  <c r="F37" i="51"/>
  <c r="F155" i="51"/>
  <c r="H155" i="51"/>
  <c r="D155" i="51"/>
  <c r="I174" i="51"/>
  <c r="I180" i="51" s="1"/>
  <c r="H38" i="51"/>
  <c r="D38" i="51"/>
  <c r="F38" i="51"/>
  <c r="H156" i="51"/>
  <c r="D156" i="51"/>
  <c r="F156" i="51"/>
  <c r="F39" i="51"/>
  <c r="H39" i="51"/>
  <c r="D39" i="51"/>
  <c r="H157" i="51"/>
  <c r="F157" i="51"/>
  <c r="D157" i="51"/>
  <c r="H40" i="51"/>
  <c r="D40" i="51"/>
  <c r="F40" i="51"/>
  <c r="D158" i="51"/>
  <c r="H158" i="51"/>
  <c r="F158" i="51"/>
  <c r="F41" i="51"/>
  <c r="H41" i="51"/>
  <c r="D41" i="51"/>
  <c r="H159" i="51"/>
  <c r="F159" i="51"/>
  <c r="D159" i="51"/>
  <c r="H42" i="51"/>
  <c r="D42" i="51"/>
  <c r="F42" i="51"/>
  <c r="H160" i="51"/>
  <c r="D160" i="51"/>
  <c r="F160" i="51"/>
  <c r="F43" i="51"/>
  <c r="H43" i="51"/>
  <c r="D43" i="51"/>
  <c r="H161" i="51"/>
  <c r="F161" i="51"/>
  <c r="D161" i="51"/>
  <c r="H44" i="51"/>
  <c r="D44" i="51"/>
  <c r="F44" i="51"/>
  <c r="H162" i="51"/>
  <c r="D162" i="51"/>
  <c r="F162" i="51"/>
  <c r="F45" i="51"/>
  <c r="H45" i="51"/>
  <c r="D45" i="51"/>
  <c r="H163" i="51"/>
  <c r="F163" i="51"/>
  <c r="D163" i="51"/>
  <c r="H46" i="51"/>
  <c r="D46" i="51"/>
  <c r="F46" i="51"/>
  <c r="H164" i="51"/>
  <c r="D164" i="51"/>
  <c r="F164" i="51"/>
  <c r="F47" i="51"/>
  <c r="H47" i="51"/>
  <c r="D47" i="51"/>
  <c r="H165" i="51"/>
  <c r="F165" i="51"/>
  <c r="D165" i="51"/>
  <c r="H48" i="51"/>
  <c r="D48" i="51"/>
  <c r="F48" i="51"/>
  <c r="H166" i="51"/>
  <c r="D166" i="51"/>
  <c r="F166" i="51"/>
  <c r="F49" i="51"/>
  <c r="H49" i="51"/>
  <c r="D49" i="51"/>
  <c r="H167" i="51"/>
  <c r="F167" i="51"/>
  <c r="D167" i="51"/>
  <c r="H50" i="51"/>
  <c r="D50" i="51"/>
  <c r="F50" i="51"/>
  <c r="H168" i="51"/>
  <c r="D168" i="51"/>
  <c r="F168" i="51"/>
  <c r="F51" i="51"/>
  <c r="H51" i="51"/>
  <c r="D51" i="51"/>
  <c r="H169" i="51"/>
  <c r="F169" i="51"/>
  <c r="D169" i="51"/>
  <c r="H52" i="51"/>
  <c r="D52" i="51"/>
  <c r="F52" i="51"/>
  <c r="H170" i="51"/>
  <c r="D170" i="51"/>
  <c r="F170" i="51"/>
  <c r="F53" i="51"/>
  <c r="H53" i="51"/>
  <c r="D53" i="51"/>
  <c r="H171" i="51"/>
  <c r="F171" i="51"/>
  <c r="D171" i="51"/>
  <c r="H54" i="51"/>
  <c r="D54" i="51"/>
  <c r="F54" i="51"/>
  <c r="H172" i="51"/>
  <c r="D172" i="51"/>
  <c r="F172" i="51"/>
  <c r="F55" i="51"/>
  <c r="H55" i="51"/>
  <c r="D55" i="51"/>
  <c r="H173" i="51"/>
  <c r="F173" i="51"/>
  <c r="D173" i="51"/>
  <c r="H57" i="51"/>
  <c r="D57" i="51"/>
  <c r="F57" i="51"/>
  <c r="H175" i="51"/>
  <c r="D175" i="51"/>
  <c r="F175" i="51"/>
  <c r="F58" i="51"/>
  <c r="H58" i="51"/>
  <c r="D58" i="51"/>
  <c r="H176" i="51"/>
  <c r="F176" i="51"/>
  <c r="D176" i="51"/>
  <c r="H59" i="51"/>
  <c r="D59" i="51"/>
  <c r="F59" i="51"/>
  <c r="H177" i="51"/>
  <c r="D177" i="51"/>
  <c r="F177" i="51"/>
  <c r="F60" i="51"/>
  <c r="H60" i="51"/>
  <c r="D60" i="51"/>
  <c r="H178" i="51"/>
  <c r="F178" i="51"/>
  <c r="D178" i="51"/>
  <c r="H34" i="10"/>
  <c r="H2" i="10"/>
  <c r="I22" i="10"/>
  <c r="I28" i="10" s="1"/>
  <c r="G22" i="10"/>
  <c r="G28" i="10" s="1"/>
  <c r="F22" i="10"/>
  <c r="F28" i="10" s="1"/>
  <c r="E22" i="10"/>
  <c r="E28" i="10" s="1"/>
  <c r="D22" i="10"/>
  <c r="D28" i="10" s="1"/>
  <c r="H174" i="51" l="1"/>
  <c r="H180" i="51" s="1"/>
  <c r="F56" i="51"/>
  <c r="F62" i="51" s="1"/>
  <c r="D56" i="51"/>
  <c r="D62" i="51" s="1"/>
  <c r="H114" i="51"/>
  <c r="H120" i="51" s="1"/>
  <c r="F114" i="51"/>
  <c r="F120" i="51" s="1"/>
  <c r="D85" i="51"/>
  <c r="D91" i="51" s="1"/>
  <c r="F85" i="51"/>
  <c r="F91" i="51" s="1"/>
  <c r="H22" i="10"/>
  <c r="H28" i="10" s="1"/>
  <c r="H35" i="10" s="1"/>
  <c r="I124" i="51"/>
  <c r="D174" i="51"/>
  <c r="D180" i="51" s="1"/>
  <c r="F174" i="51"/>
  <c r="F180" i="51" s="1"/>
  <c r="H56" i="51"/>
  <c r="H62" i="51" s="1"/>
  <c r="D114" i="51"/>
  <c r="D120" i="51" s="1"/>
  <c r="H85" i="51"/>
  <c r="H91" i="51" s="1"/>
  <c r="E35" i="10"/>
  <c r="G35" i="10"/>
  <c r="I35" i="10"/>
  <c r="D35" i="10"/>
  <c r="F35" i="10"/>
  <c r="H124" i="51" l="1"/>
  <c r="H143" i="51" s="1"/>
  <c r="H149" i="51" s="1"/>
  <c r="D124" i="51"/>
  <c r="D143" i="51" s="1"/>
  <c r="D149" i="51" s="1"/>
  <c r="I143" i="51"/>
  <c r="I149" i="51" s="1"/>
  <c r="F124" i="51"/>
  <c r="F143" i="51" s="1"/>
  <c r="F149" i="51" s="1"/>
  <c r="J32" i="10"/>
  <c r="K32" i="10"/>
  <c r="C32" i="10"/>
  <c r="J31" i="10"/>
  <c r="J25" i="10"/>
  <c r="J24" i="10"/>
  <c r="J23" i="10"/>
  <c r="J21" i="10"/>
  <c r="J20" i="10"/>
  <c r="J19" i="10"/>
  <c r="J18" i="10"/>
  <c r="J17" i="10"/>
  <c r="J16" i="10"/>
  <c r="J15" i="10"/>
  <c r="J14" i="10"/>
  <c r="J13" i="10"/>
  <c r="J12" i="10"/>
  <c r="J11" i="10"/>
  <c r="J10" i="10"/>
  <c r="J9" i="10"/>
  <c r="J8" i="10"/>
  <c r="J7" i="10"/>
  <c r="J6" i="10"/>
  <c r="J5" i="10"/>
  <c r="J3" i="10"/>
  <c r="K31" i="10"/>
  <c r="C31" i="10"/>
  <c r="M248" i="7"/>
  <c r="M439" i="7" s="1"/>
  <c r="K21" i="10"/>
  <c r="C21" i="10"/>
  <c r="I202" i="51" s="1"/>
  <c r="K24" i="10"/>
  <c r="C24" i="10"/>
  <c r="I206" i="51" s="1"/>
  <c r="K19" i="10"/>
  <c r="C19" i="10"/>
  <c r="I200" i="51" s="1"/>
  <c r="K13" i="10"/>
  <c r="C13" i="10"/>
  <c r="I194" i="51" s="1"/>
  <c r="D194" i="51" l="1"/>
  <c r="H194" i="51"/>
  <c r="F194" i="51"/>
  <c r="D206" i="51"/>
  <c r="F206" i="51"/>
  <c r="H206" i="51"/>
  <c r="D200" i="51"/>
  <c r="H200" i="51"/>
  <c r="F200" i="51"/>
  <c r="D202" i="51"/>
  <c r="H202" i="51"/>
  <c r="F202" i="51"/>
  <c r="K34" i="10"/>
  <c r="L32" i="10"/>
  <c r="C34" i="10"/>
  <c r="L31" i="10"/>
  <c r="L13" i="10"/>
  <c r="I17" i="51" s="1"/>
  <c r="L19" i="10"/>
  <c r="I23" i="51" s="1"/>
  <c r="L24" i="10"/>
  <c r="I29" i="51" s="1"/>
  <c r="L21" i="10"/>
  <c r="I25" i="51" s="1"/>
  <c r="J34" i="10"/>
  <c r="J2" i="10"/>
  <c r="J22" i="10" s="1"/>
  <c r="M437" i="7"/>
  <c r="C35" i="3" s="1"/>
  <c r="M438" i="7"/>
  <c r="C36" i="3" s="1"/>
  <c r="C37" i="3"/>
  <c r="C34" i="3"/>
  <c r="C39" i="3" l="1"/>
  <c r="H29" i="51"/>
  <c r="F29" i="51"/>
  <c r="D29" i="51"/>
  <c r="F17" i="51"/>
  <c r="D17" i="51"/>
  <c r="H17" i="51"/>
  <c r="F25" i="51"/>
  <c r="D25" i="51"/>
  <c r="H25" i="51"/>
  <c r="F23" i="51"/>
  <c r="H23" i="51"/>
  <c r="D23" i="51"/>
  <c r="L29" i="10"/>
  <c r="L34" i="10" s="1"/>
  <c r="J28" i="10"/>
  <c r="M441" i="7"/>
  <c r="K9" i="10"/>
  <c r="C9" i="10"/>
  <c r="I190" i="51" s="1"/>
  <c r="D190" i="51" l="1"/>
  <c r="H190" i="51"/>
  <c r="F190" i="51"/>
  <c r="J35" i="10"/>
  <c r="L9" i="10"/>
  <c r="I13" i="51" s="1"/>
  <c r="C27" i="10"/>
  <c r="K25" i="10"/>
  <c r="K2" i="10"/>
  <c r="C25" i="10"/>
  <c r="I207" i="51" s="1"/>
  <c r="C2" i="10" l="1"/>
  <c r="I184" i="51" s="1"/>
  <c r="D207" i="51"/>
  <c r="H207" i="51"/>
  <c r="F207" i="51"/>
  <c r="F13" i="51"/>
  <c r="D13" i="51"/>
  <c r="H13" i="51"/>
  <c r="L25" i="10"/>
  <c r="I30" i="51" s="1"/>
  <c r="I204" i="51"/>
  <c r="K27" i="10"/>
  <c r="L27" i="10" s="1"/>
  <c r="I32" i="51" s="1"/>
  <c r="K23" i="10"/>
  <c r="C23" i="10"/>
  <c r="I205" i="51" s="1"/>
  <c r="K20" i="10"/>
  <c r="C20" i="10"/>
  <c r="I201" i="51" s="1"/>
  <c r="K18" i="10"/>
  <c r="C18" i="10"/>
  <c r="I199" i="51" s="1"/>
  <c r="K17" i="10"/>
  <c r="C17" i="10"/>
  <c r="I198" i="51" s="1"/>
  <c r="K16" i="10"/>
  <c r="C16" i="10"/>
  <c r="I197" i="51" s="1"/>
  <c r="K15" i="10"/>
  <c r="C15" i="10"/>
  <c r="I196" i="51" s="1"/>
  <c r="K14" i="10"/>
  <c r="C14" i="10"/>
  <c r="I195" i="51" s="1"/>
  <c r="K12" i="10"/>
  <c r="C12" i="10"/>
  <c r="I193" i="51" s="1"/>
  <c r="K11" i="10"/>
  <c r="C11" i="10"/>
  <c r="I192" i="51" s="1"/>
  <c r="K10" i="10"/>
  <c r="C10" i="10"/>
  <c r="I191" i="51" s="1"/>
  <c r="K8" i="10"/>
  <c r="C8" i="10"/>
  <c r="I189" i="51" s="1"/>
  <c r="K7" i="10"/>
  <c r="C7" i="10"/>
  <c r="I188" i="51" s="1"/>
  <c r="K6" i="10"/>
  <c r="C6" i="10"/>
  <c r="I187" i="51" s="1"/>
  <c r="K5" i="10"/>
  <c r="C5" i="10"/>
  <c r="I186" i="51" s="1"/>
  <c r="K3" i="10"/>
  <c r="C3" i="10"/>
  <c r="M217" i="7"/>
  <c r="C29" i="3"/>
  <c r="C20" i="3"/>
  <c r="C21" i="3"/>
  <c r="C15" i="3"/>
  <c r="C19" i="3"/>
  <c r="C16" i="3"/>
  <c r="C14" i="3"/>
  <c r="C12" i="3"/>
  <c r="L3" i="10" l="1"/>
  <c r="I8" i="51" s="1"/>
  <c r="H184" i="51"/>
  <c r="D184" i="51"/>
  <c r="F184" i="51"/>
  <c r="L2" i="10"/>
  <c r="C22" i="10"/>
  <c r="C28" i="10" s="1"/>
  <c r="C35" i="10" s="1"/>
  <c r="I185" i="51"/>
  <c r="D186" i="51"/>
  <c r="H186" i="51"/>
  <c r="F186" i="51"/>
  <c r="D187" i="51"/>
  <c r="F187" i="51"/>
  <c r="H187" i="51"/>
  <c r="D188" i="51"/>
  <c r="H188" i="51"/>
  <c r="F188" i="51"/>
  <c r="D189" i="51"/>
  <c r="F189" i="51"/>
  <c r="H189" i="51"/>
  <c r="D191" i="51"/>
  <c r="F191" i="51"/>
  <c r="H191" i="51"/>
  <c r="D192" i="51"/>
  <c r="H192" i="51"/>
  <c r="F192" i="51"/>
  <c r="D193" i="51"/>
  <c r="F193" i="51"/>
  <c r="H193" i="51"/>
  <c r="D195" i="51"/>
  <c r="F195" i="51"/>
  <c r="H195" i="51"/>
  <c r="D196" i="51"/>
  <c r="H196" i="51"/>
  <c r="F196" i="51"/>
  <c r="D197" i="51"/>
  <c r="F197" i="51"/>
  <c r="H197" i="51"/>
  <c r="D198" i="51"/>
  <c r="H198" i="51"/>
  <c r="F198" i="51"/>
  <c r="D199" i="51"/>
  <c r="F199" i="51"/>
  <c r="H199" i="51"/>
  <c r="D201" i="51"/>
  <c r="F201" i="51"/>
  <c r="H201" i="51"/>
  <c r="D205" i="51"/>
  <c r="H205" i="51"/>
  <c r="F205" i="51"/>
  <c r="H32" i="51"/>
  <c r="F32" i="51"/>
  <c r="D32" i="51"/>
  <c r="D204" i="51"/>
  <c r="F204" i="51"/>
  <c r="H204" i="51"/>
  <c r="F30" i="51"/>
  <c r="H30" i="51"/>
  <c r="D30" i="51"/>
  <c r="I27" i="51"/>
  <c r="L5" i="10"/>
  <c r="I9" i="51" s="1"/>
  <c r="L6" i="10"/>
  <c r="I10" i="51" s="1"/>
  <c r="L7" i="10"/>
  <c r="I11" i="51" s="1"/>
  <c r="L8" i="10"/>
  <c r="I12" i="51" s="1"/>
  <c r="L10" i="10"/>
  <c r="I14" i="51" s="1"/>
  <c r="L11" i="10"/>
  <c r="I15" i="51" s="1"/>
  <c r="L12" i="10"/>
  <c r="I16" i="51" s="1"/>
  <c r="L14" i="10"/>
  <c r="I18" i="51" s="1"/>
  <c r="L15" i="10"/>
  <c r="I19" i="51" s="1"/>
  <c r="L16" i="10"/>
  <c r="I20" i="51" s="1"/>
  <c r="L17" i="10"/>
  <c r="I21" i="51" s="1"/>
  <c r="L18" i="10"/>
  <c r="I22" i="51" s="1"/>
  <c r="L20" i="10"/>
  <c r="I24" i="51" s="1"/>
  <c r="L23" i="10"/>
  <c r="I28" i="51" s="1"/>
  <c r="K22" i="10"/>
  <c r="C18" i="3"/>
  <c r="C28" i="3"/>
  <c r="C5" i="3"/>
  <c r="C6" i="3" s="1"/>
  <c r="C9" i="3"/>
  <c r="C10" i="3" s="1"/>
  <c r="C22" i="3"/>
  <c r="C26" i="3"/>
  <c r="C27" i="3"/>
  <c r="C17" i="3"/>
  <c r="C11" i="3"/>
  <c r="C25" i="3"/>
  <c r="C23" i="3"/>
  <c r="C32" i="3"/>
  <c r="C33" i="3" s="1"/>
  <c r="C3" i="3"/>
  <c r="C4" i="3" s="1"/>
  <c r="C24" i="3"/>
  <c r="I7" i="51" l="1"/>
  <c r="H7" i="51" s="1"/>
  <c r="M2" i="10"/>
  <c r="F28" i="51"/>
  <c r="H28" i="51"/>
  <c r="D28" i="51"/>
  <c r="F22" i="51"/>
  <c r="H22" i="51"/>
  <c r="D22" i="51"/>
  <c r="F20" i="51"/>
  <c r="H20" i="51"/>
  <c r="D20" i="51"/>
  <c r="F18" i="51"/>
  <c r="H18" i="51"/>
  <c r="D18" i="51"/>
  <c r="F15" i="51"/>
  <c r="H15" i="51"/>
  <c r="D15" i="51"/>
  <c r="F12" i="51"/>
  <c r="H12" i="51"/>
  <c r="D12" i="51"/>
  <c r="H10" i="51"/>
  <c r="D10" i="51"/>
  <c r="F10" i="51"/>
  <c r="H8" i="51"/>
  <c r="D8" i="51"/>
  <c r="F8" i="51"/>
  <c r="F27" i="51"/>
  <c r="H27" i="51"/>
  <c r="D27" i="51"/>
  <c r="D185" i="51"/>
  <c r="D203" i="51" s="1"/>
  <c r="D209" i="51" s="1"/>
  <c r="F185" i="51"/>
  <c r="F203" i="51" s="1"/>
  <c r="F209" i="51" s="1"/>
  <c r="H185" i="51"/>
  <c r="H203" i="51" s="1"/>
  <c r="H209" i="51" s="1"/>
  <c r="I203" i="51"/>
  <c r="I209" i="51" s="1"/>
  <c r="F24" i="51"/>
  <c r="H24" i="51"/>
  <c r="D24" i="51"/>
  <c r="F21" i="51"/>
  <c r="D21" i="51"/>
  <c r="H21" i="51"/>
  <c r="F19" i="51"/>
  <c r="H19" i="51"/>
  <c r="D19" i="51"/>
  <c r="F16" i="51"/>
  <c r="H16" i="51"/>
  <c r="D16" i="51"/>
  <c r="F14" i="51"/>
  <c r="H14" i="51"/>
  <c r="D14" i="51"/>
  <c r="F11" i="51"/>
  <c r="H11" i="51"/>
  <c r="D11" i="51"/>
  <c r="F9" i="51"/>
  <c r="D9" i="51"/>
  <c r="H9" i="51"/>
  <c r="M3" i="10"/>
  <c r="M5" i="10"/>
  <c r="L22" i="10"/>
  <c r="K28" i="10"/>
  <c r="K35" i="10" s="1"/>
  <c r="C30" i="3"/>
  <c r="C31" i="3" s="1"/>
  <c r="C40" i="3" s="1"/>
  <c r="M443" i="7" l="1"/>
  <c r="O215" i="7"/>
  <c r="F7" i="51"/>
  <c r="F26" i="51" s="1"/>
  <c r="F33" i="51" s="1"/>
  <c r="I26" i="51"/>
  <c r="I33" i="51" s="1"/>
  <c r="D7" i="51"/>
  <c r="D26" i="51" s="1"/>
  <c r="D33" i="51" s="1"/>
  <c r="H26" i="51"/>
  <c r="H33" i="51" s="1"/>
  <c r="M6" i="10"/>
  <c r="L28" i="10"/>
  <c r="L35" i="10" s="1"/>
  <c r="A1" i="62"/>
</calcChain>
</file>

<file path=xl/comments1.xml><?xml version="1.0" encoding="utf-8"?>
<comments xmlns="http://schemas.openxmlformats.org/spreadsheetml/2006/main">
  <authors>
    <author>Tsimaras Andreas</author>
  </authors>
  <commentList>
    <comment ref="F28" authorId="0" shapeId="0">
      <text>
        <r>
          <rPr>
            <b/>
            <sz val="9"/>
            <color indexed="81"/>
            <rFont val="Tahoma"/>
            <family val="2"/>
            <charset val="161"/>
          </rPr>
          <t>Tsimaras Andreas:</t>
        </r>
        <r>
          <rPr>
            <sz val="9"/>
            <color indexed="81"/>
            <rFont val="Tahoma"/>
            <family val="2"/>
            <charset val="161"/>
          </rPr>
          <t xml:space="preserve">
1% πλεόνασμα βάση εγκ.</t>
        </r>
      </text>
    </comment>
  </commentList>
</comments>
</file>

<file path=xl/sharedStrings.xml><?xml version="1.0" encoding="utf-8"?>
<sst xmlns="http://schemas.openxmlformats.org/spreadsheetml/2006/main" count="2610" uniqueCount="1313">
  <si>
    <t>0813α</t>
  </si>
  <si>
    <t>1129Β</t>
  </si>
  <si>
    <t>1249Α</t>
  </si>
  <si>
    <t>1249Β</t>
  </si>
  <si>
    <t>1251Α</t>
  </si>
  <si>
    <t>1251Β</t>
  </si>
  <si>
    <t>1259Α</t>
  </si>
  <si>
    <t>1259Β</t>
  </si>
  <si>
    <t>1261Α</t>
  </si>
  <si>
    <t>1261Β</t>
  </si>
  <si>
    <t>1271Α</t>
  </si>
  <si>
    <t>1281Α</t>
  </si>
  <si>
    <t>1292Α</t>
  </si>
  <si>
    <t>1292Β</t>
  </si>
  <si>
    <t>1293Α</t>
  </si>
  <si>
    <t>1293Β</t>
  </si>
  <si>
    <t>1294Α</t>
  </si>
  <si>
    <t>1294Β</t>
  </si>
  <si>
    <t>1299Α</t>
  </si>
  <si>
    <t>1299Β</t>
  </si>
  <si>
    <t>1312Α</t>
  </si>
  <si>
    <t>1312Β</t>
  </si>
  <si>
    <t>1381Α</t>
  </si>
  <si>
    <t>1381Β</t>
  </si>
  <si>
    <t>1413Α</t>
  </si>
  <si>
    <t>1413Β</t>
  </si>
  <si>
    <t>1429Α</t>
  </si>
  <si>
    <t>1431Α</t>
  </si>
  <si>
    <t>1431Β</t>
  </si>
  <si>
    <t>1432Α</t>
  </si>
  <si>
    <t>1432Β</t>
  </si>
  <si>
    <t>1435Α</t>
  </si>
  <si>
    <t>1435Β</t>
  </si>
  <si>
    <t>1438Α</t>
  </si>
  <si>
    <t>1438Β</t>
  </si>
  <si>
    <t>1439Α</t>
  </si>
  <si>
    <t>1439Β</t>
  </si>
  <si>
    <t>1521αΑ</t>
  </si>
  <si>
    <t>1521αΒ</t>
  </si>
  <si>
    <t>1521βΑ</t>
  </si>
  <si>
    <t>1521βΒ</t>
  </si>
  <si>
    <t>1529Α</t>
  </si>
  <si>
    <t>1529Β</t>
  </si>
  <si>
    <t>1611Α</t>
  </si>
  <si>
    <t>1611Β</t>
  </si>
  <si>
    <t>1719Α</t>
  </si>
  <si>
    <t>1719Β</t>
  </si>
  <si>
    <t>1731Α</t>
  </si>
  <si>
    <t>1731Β</t>
  </si>
  <si>
    <t>1741Α</t>
  </si>
  <si>
    <t>1741Β</t>
  </si>
  <si>
    <t>1749Α</t>
  </si>
  <si>
    <t>1749Β</t>
  </si>
  <si>
    <t>1779Α</t>
  </si>
  <si>
    <t>1779Β</t>
  </si>
  <si>
    <t>1814Α</t>
  </si>
  <si>
    <t>1814Β</t>
  </si>
  <si>
    <t>1841Α</t>
  </si>
  <si>
    <t>1841Β</t>
  </si>
  <si>
    <t>1899Α</t>
  </si>
  <si>
    <t>1899Β</t>
  </si>
  <si>
    <t>7111Α</t>
  </si>
  <si>
    <t>7111Β</t>
  </si>
  <si>
    <t>7112Α</t>
  </si>
  <si>
    <t>7112Β</t>
  </si>
  <si>
    <t>7122Α</t>
  </si>
  <si>
    <t>7122Β</t>
  </si>
  <si>
    <t>7123Α</t>
  </si>
  <si>
    <t>7123Β</t>
  </si>
  <si>
    <t>7124Α</t>
  </si>
  <si>
    <t>7124Β</t>
  </si>
  <si>
    <t>7125Α</t>
  </si>
  <si>
    <t>7125Β</t>
  </si>
  <si>
    <t>7126Α</t>
  </si>
  <si>
    <t>7126Β</t>
  </si>
  <si>
    <t>7127Α</t>
  </si>
  <si>
    <t>7127Β</t>
  </si>
  <si>
    <t>7129Α</t>
  </si>
  <si>
    <t>7129Β</t>
  </si>
  <si>
    <t>9725Α</t>
  </si>
  <si>
    <t>9725Β</t>
  </si>
  <si>
    <t>9752Β</t>
  </si>
  <si>
    <t>9753Α</t>
  </si>
  <si>
    <t>9753Β</t>
  </si>
  <si>
    <t>9762Α</t>
  </si>
  <si>
    <t>9762Β</t>
  </si>
  <si>
    <t>9852</t>
  </si>
  <si>
    <t>Α’  ΜΕΡΙΚΟ ΣΥΝΟΛΟ</t>
  </si>
  <si>
    <t>Μισθώματα</t>
  </si>
  <si>
    <t>ΟΤΕ</t>
  </si>
  <si>
    <t>ΥΔΡΕΥΣΗ</t>
  </si>
  <si>
    <t xml:space="preserve">ΔΕΗ </t>
  </si>
  <si>
    <t xml:space="preserve">Συμβάσεις φύλαξης </t>
  </si>
  <si>
    <t>Συμβάσεις καθαριότητας</t>
  </si>
  <si>
    <t>Καύσιμα</t>
  </si>
  <si>
    <t>Οδοιπορικά</t>
  </si>
  <si>
    <t>Επιχορήγηση φοιτητικών Συλλόγων</t>
  </si>
  <si>
    <t>Βασικές κατηγορίες</t>
  </si>
  <si>
    <t>Μισθοδοσία  ΠΔ 407</t>
  </si>
  <si>
    <t>Σίτιση φοιτητών</t>
  </si>
  <si>
    <t>Β’  ΜΕΡΙΚΟ ΣΥΝΟΛΟ</t>
  </si>
  <si>
    <t>Μεταπτυχιακά</t>
  </si>
  <si>
    <t>Δ’  ΜΕΡΙΚΟ ΣΥΝΟΛΟ</t>
  </si>
  <si>
    <t>Διπλές αποδοχές ΔΕΠ</t>
  </si>
  <si>
    <t>Επιδότηση αγοράς Α’ κατοικίας</t>
  </si>
  <si>
    <t>Στέγαση Φοιτητών</t>
  </si>
  <si>
    <t>Οδοιπορικά προσκεκλημένων-εκλεκτορικά</t>
  </si>
  <si>
    <t>Συντηρήσεις ( κτιρίων μηχανημάτων κ.λπ.., υπηρεσίες και υλικά)</t>
  </si>
  <si>
    <t>Δαπάνες εργαστηρίων</t>
  </si>
  <si>
    <t>Φοιτητές ( νοσήλια, μεταφορές, βιβλία κ.λπ.)</t>
  </si>
  <si>
    <t xml:space="preserve"> Λοιπές  Λειτουργικές Δαπάνες</t>
  </si>
  <si>
    <t>Ε’ ΜΕΡΙΚΟ ΣΥΝΟΛΟ</t>
  </si>
  <si>
    <t>Ζ’ ΜΕΡΙΚΟ ΣΥΝΟΛΟ</t>
  </si>
  <si>
    <t xml:space="preserve">ΚΑΕ </t>
  </si>
  <si>
    <t>Όλοι οι υπόλοιποι ΚΑΕ που δεν εντάσσονται στις παραπάνω κατηγορίες</t>
  </si>
  <si>
    <t>0813β,2119,2639</t>
  </si>
  <si>
    <t>863,879,881,0882,887,888,889,1413,1429,1431,1432,1435,1438,1439,1841</t>
  </si>
  <si>
    <r>
      <t xml:space="preserve">  </t>
    </r>
    <r>
      <rPr>
        <sz val="9"/>
        <color indexed="8"/>
        <rFont val="Palatino Linotype"/>
        <family val="1"/>
        <charset val="161"/>
      </rPr>
      <t>Προμήθειες πάγιου εξοπλισμού ( έπιπλα, Η/Υ κ..λπ.)</t>
    </r>
  </si>
  <si>
    <r>
      <t xml:space="preserve"> </t>
    </r>
    <r>
      <rPr>
        <b/>
        <sz val="9"/>
        <color indexed="8"/>
        <rFont val="Palatino Linotype"/>
        <family val="1"/>
        <charset val="161"/>
      </rPr>
      <t>Αποδόσεις σε τρίτους (αντίκρ. Λογαριασμών κρατήσεων)</t>
    </r>
  </si>
  <si>
    <t>ΔΕΗ</t>
  </si>
  <si>
    <t>ΚΩΔΙΚΟΣ</t>
  </si>
  <si>
    <t>ΤΙΤΛΟΣ</t>
  </si>
  <si>
    <t>ΠΑΡΑΤΗΡΗΣΕΙΣ</t>
  </si>
  <si>
    <t xml:space="preserve">Τελική διαμόρφωση </t>
  </si>
  <si>
    <t>Βασικός μισθός εκτάκτων</t>
  </si>
  <si>
    <t>407/80</t>
  </si>
  <si>
    <t>Επίδομα Χρόνου Υπηρεσίας</t>
  </si>
  <si>
    <t>Επίδομα σπουδών</t>
  </si>
  <si>
    <t>Οικογενειακή παροχή</t>
  </si>
  <si>
    <t>ΑΤΑ αποδοχών εκτάκτων (σαμ)</t>
  </si>
  <si>
    <t>Επίδομα διδακτικής προετοιμασίας &amp; εξωδιδακτ. Απασχόλησης</t>
  </si>
  <si>
    <t>Επίδομα Ειδικών Συνθηκών εργασίας</t>
  </si>
  <si>
    <t>Λοιπά ειδικά τακτικά επιδόματα</t>
  </si>
  <si>
    <t>Αποζημίωση για υπερωριακή εργασία</t>
  </si>
  <si>
    <t>Αμοιβή για εργασία κατά τις εξαιρέσιμες ημέρες &amp; νυκτερινές ώρες</t>
  </si>
  <si>
    <t>Αποζημίωση για συμμετοχη σε συμβούλια &amp; επιτροπές</t>
  </si>
  <si>
    <t>Λοιπές πρόσθετες παροχές</t>
  </si>
  <si>
    <t>Αποζημιώσεις των άρθρων 9 &amp; 10  του Ν.2085/92</t>
  </si>
  <si>
    <t>Aναδρομικά οικογενειακής παροχής οικ. Ετών 2001-2002</t>
  </si>
  <si>
    <t>Διάφορες αποζημιώσεις που δεν κατονομάζονται ειδικά</t>
  </si>
  <si>
    <t>Οικονομική ενίσχυση για αγορά κατοικίας σε προβληματικές περιοχές</t>
  </si>
  <si>
    <t>Αμοιβές νομικών που εκτελούν ειδικές υπηρεσίες με ιδιοτ. Ελ. Επαγ/τία</t>
  </si>
  <si>
    <t>Αμοιβές τεχνικών που εκτελούν ειδικές υπηρεσίες με ιδιοτ. Ελ. Επαγ/τία</t>
  </si>
  <si>
    <t>Αμοιβές συγγραφικών δικαιωμάτων μελών ΔΕΠ</t>
  </si>
  <si>
    <t>Αμοιβές συγγραφικών δικαιωμάτων μη μελών ΔΕΠ</t>
  </si>
  <si>
    <t>Αμοιβές μεταφραστών και στεν/φων, που εκτελούν ειδικές υπηρεσίες</t>
  </si>
  <si>
    <t>Αμοιβές λοιπών, που εκτελούν ειδικές Υπηρεσίες με την ιδιότητα του ελ. επ/τία</t>
  </si>
  <si>
    <t>Αμοιβές φοιτητών που εκτελού ειδική υπηρεσία (ερευνητικό έργο)</t>
  </si>
  <si>
    <t>Αμοιβές ιδιωτικών γραφείων &amp; ιδιοτών για την εκτέλεση μηχαν/κών υπηρεσιών</t>
  </si>
  <si>
    <t>Αμοιβές φυσικών προσώπων που εκτελούν ειδικές υπηρεσίες</t>
  </si>
  <si>
    <t>Αμοιβές &amp; προμήθειες Τραπεζών</t>
  </si>
  <si>
    <t>Λοιπές αμοιβές προσώπων που εκτελούν ειδικές υπηρεσίες</t>
  </si>
  <si>
    <t>Έξοδα νοσηλείας υπαλλήλων</t>
  </si>
  <si>
    <t>Έξοδα νοσηλείας οικογενειών υπαλλήλων</t>
  </si>
  <si>
    <t>Έξοδα νοσηλείας σπουδαστών γενικά</t>
  </si>
  <si>
    <t>Λοιπές περιπτώσεις παροχής εξόδων νοσηλείας</t>
  </si>
  <si>
    <t>Δαπάνες Νοσηλείας στο Εξωτερικό</t>
  </si>
  <si>
    <t>Επίδομα φυσιολογικού τοκετού</t>
  </si>
  <si>
    <t>Εξοδα κηδείας υπαλλήλων &amp; συνταξιούχων</t>
  </si>
  <si>
    <t>Δαπάνες επιφόρφωσης υπαλλήλων Ν.Π.Δ.Δ.</t>
  </si>
  <si>
    <t>Δαπάνες για εκπαιδευτικές εκδρομές</t>
  </si>
  <si>
    <t>Λοιπές δαπάνες εκπαίδευσης</t>
  </si>
  <si>
    <t>Αποζημιώσεις απολυομένων</t>
  </si>
  <si>
    <t>Λοιπές παροχές πρόνοιας</t>
  </si>
  <si>
    <t>Ιατρική Περίθαλψη</t>
  </si>
  <si>
    <t>Φαρμακευτική περίθαλψη</t>
  </si>
  <si>
    <t>Οδοντιατρική περίθαλψη</t>
  </si>
  <si>
    <t>λοιπές παροχές ασθένειας σε είδος</t>
  </si>
  <si>
    <t>Επίδομα μητρότητας</t>
  </si>
  <si>
    <t>Έξοδα μετακινούμενων ασθενών</t>
  </si>
  <si>
    <t>Ημερήσια αποζημίωση μετακίνησης για εκτέλεση υπηρεσίας στην ημεδαπή υπ/λων</t>
  </si>
  <si>
    <t>Ημερήσια Αποζημίωση για μετάθεση η απόσπαση εντός της χώρας</t>
  </si>
  <si>
    <t>Ημερήσια αποζημίωση μετακίνησης για εκτέλεση υπηρεσίας στην αλλοδαπή υπ/λων</t>
  </si>
  <si>
    <t>Ημερήσια αποζημίωση μετακίνησης για εκτέλεση υπηρεσίας στην ημεδαπή μη υπ/λων</t>
  </si>
  <si>
    <t>Έξοδα μεταφοράς οικοσυσκευής και έξοδα πρώτης εγκατ/σης καθηγ. από αλλοδαπή</t>
  </si>
  <si>
    <t>Μισθώματα κτιρίων &amp; έξοδα κοινοχρήστων</t>
  </si>
  <si>
    <t>Μισθώματα για στέγαση φοιτητών</t>
  </si>
  <si>
    <t>Μισθώματα μηχανικού &amp; λοιπού εξοπλισμού</t>
  </si>
  <si>
    <t>Μεταφορές αγαθών (περιλ/νται πλοηγηκά &amp; τέλη αερ/μίου &amp; φορτ/κα</t>
  </si>
  <si>
    <t>Μεταφορές μαθητών &amp; φοιτητών</t>
  </si>
  <si>
    <t>Ταχυδρομικά τέλη</t>
  </si>
  <si>
    <t>Τηλεφωνκά, τηλεγραφικά &amp; τυλετυπικά τέλη εσωτερικού</t>
  </si>
  <si>
    <t>Έξοδα τηλ/κών εγκαταστάσεων &amp; λοιπά</t>
  </si>
  <si>
    <t>Λοιπές επικοινωνίες</t>
  </si>
  <si>
    <t>Ύδρευση &amp; αρδευση</t>
  </si>
  <si>
    <t>Φωτισμός &amp; κίνηση ( με ηλεκτρισμό ή φωταέριο)</t>
  </si>
  <si>
    <t>Πλυντικά</t>
  </si>
  <si>
    <t>Δαπάνες εκκενώσεως βόθρων</t>
  </si>
  <si>
    <t>Δαπάνες καθαρισμού γραφειων</t>
  </si>
  <si>
    <t>Διαφημίσεις &amp; δημοσιεύσεις</t>
  </si>
  <si>
    <t>Εκθέσεις στην αλλοδαπή</t>
  </si>
  <si>
    <t>Επιδείξεις, γιορτές &amp; λοιπά θεάματα (περιλαμβάνονται βραβεία &amp; έπαθλα)</t>
  </si>
  <si>
    <t>Φιλοξενείες &amp; δεξιώσεις</t>
  </si>
  <si>
    <t>Οργάνωση συνεδρίων &amp; συμετοχήη σε συνέδρια</t>
  </si>
  <si>
    <t>Λοιπές δαπάνες δημοσίων σχέσεων</t>
  </si>
  <si>
    <t>Συντήρηση &amp; επισεκυή κτιρών</t>
  </si>
  <si>
    <t>Συντήρηση &amp; επισεκυή λοιπών μονίμων  εγκαταστάσεων</t>
  </si>
  <si>
    <t>Συντήρηση &amp; επισκευή μεταφορικών μέσων ξηράς</t>
  </si>
  <si>
    <t>Συντήρηση &amp; επισκευή πλωτών μέσων-δεξαμενών</t>
  </si>
  <si>
    <t>Συντήρηση &amp; επισκευή λοιπών μηχανημάτων</t>
  </si>
  <si>
    <t>Συντήρηση &amp; επισκευή επίπλων &amp; σκευών</t>
  </si>
  <si>
    <t>Συντήρηση &amp; επισκευή λοιπού εξοπλισμού</t>
  </si>
  <si>
    <t>Εκτυπώσεις, εκδόσεις γενικά &amp; βιβλιοδετήσεις</t>
  </si>
  <si>
    <t>Εκδόσεις επιστημινικών συγγραμάτων</t>
  </si>
  <si>
    <t>Ασφάλιστρα &amp; φύλακτρα ακινήτων , μεταφορικών μηχ/κου εξοπλισμού</t>
  </si>
  <si>
    <t>Εκτέλεση δικαστικών αποφάσεων η συμβατικών πράξεων</t>
  </si>
  <si>
    <t>Δικαστικά έξοδα (περιλαμβάνονται έξοδα πτώχευσης &amp; συμβ/κά)</t>
  </si>
  <si>
    <t>Επιδόσεις, δημοσιεύσεις, προσκλήσεις</t>
  </si>
  <si>
    <t>Δαπάνες του αρθρου 7 του Ν.2158/93</t>
  </si>
  <si>
    <t>Λοιπές δαπάνες</t>
  </si>
  <si>
    <t>Τέλη</t>
  </si>
  <si>
    <t>Τέλη χαρ/μου (μισθοδοσίας 407/80)</t>
  </si>
  <si>
    <t>Τέλη ΟΓΑ χαρ/μου (μισθοδοσίας 407/80)</t>
  </si>
  <si>
    <t>Τέλη χαρ/μου (μισθοδοσίας διοικ.προσωπικού)</t>
  </si>
  <si>
    <t>Τέλη ΟΓΑ χαρ/μου (μισθωδοσίας διοικ. προσωπικού)</t>
  </si>
  <si>
    <t>1129A</t>
  </si>
  <si>
    <t>Προμήθεια σκευών μαγειρείων εστίασης που δεν κατονομαζονται ειδικα</t>
  </si>
  <si>
    <t>Προμήθεια εποπτικών μέσων διδασκαλίας που δεν κατονομάζονται ειδικά</t>
  </si>
  <si>
    <t>Προμήθεια επιστημονικών συγγραμμάτων &amp; λοιπών βοηθημάτων</t>
  </si>
  <si>
    <t>Προμήθεια βιβλίων, περοδικών, εφημερίδων &amp; λοιπών εκδόσεων.</t>
  </si>
  <si>
    <t>Προμήθεια χαρτιού, γραφικής ύλης ( και μικροαντικειμέων γραφείου)</t>
  </si>
  <si>
    <t>Προμήθεια ειδών αθλητισμού</t>
  </si>
  <si>
    <t>Προμήθεια υλικών μηχανογραφικών &amp; λοιπών συναφών εφαρμογών)</t>
  </si>
  <si>
    <t>Προμήθεια ηλεκτρικών λαπτήρων</t>
  </si>
  <si>
    <t>Προμήθεια εντύπων &amp; δελτίων μηχανογράφησης</t>
  </si>
  <si>
    <t>Προμήθεια ραδιοφωνίας &amp; τηλεόρασης</t>
  </si>
  <si>
    <t>Λοιπές προμήθειες εξποπλισμού γραφείων, εργαστηρίων και εκμεταλλεύσεων</t>
  </si>
  <si>
    <t>Προμήθεια φαρμακευτικού υλικού</t>
  </si>
  <si>
    <t>Προμήθεια ειδών καθαριότητας &amp; ευπρεπισμού</t>
  </si>
  <si>
    <t>Προμήθεια ειδών συντήρησης &amp; επισκευής κτιρών γενικά</t>
  </si>
  <si>
    <t>Προμήθεια ειδών συντήρησης &amp; επισκευής μονίμων εγκα/σεων</t>
  </si>
  <si>
    <t>Προμήθεια ειδών συντήρησης &amp; επισκευής μεταφορικών μέσων ξηράς</t>
  </si>
  <si>
    <t>Προμήθεια ειδών συντήρησης &amp; επισκευής πλωτών μέσων-δεξαμενών</t>
  </si>
  <si>
    <t>Προμήθεια ελαστικών</t>
  </si>
  <si>
    <t>Προμήθεια ειδών συντήρησης &amp; επισκευής επίπλων και σκευών</t>
  </si>
  <si>
    <t>Λοιπές προμήθειες ειδών συντήρησης &amp; επισκευήςής μηχανικού &amp; λοιπού εξοπλισμού</t>
  </si>
  <si>
    <t>Προμήθεια τηβέννων για φοιτητές</t>
  </si>
  <si>
    <t>Προμήθεια τηβέννων για καθηγητές</t>
  </si>
  <si>
    <t>Προμήθεια ιματισμού λοιπών περιπτώσεων</t>
  </si>
  <si>
    <t>Προμήθεια υγρών καυσήμων &amp; λιοπαντικών</t>
  </si>
  <si>
    <t>Προμήθεια υλικού εκτυπώσεων &amp; βιβλιθετήσεων</t>
  </si>
  <si>
    <t>Προμήθεια φωτογραφικού &amp; φωτοτυπικού υλικού</t>
  </si>
  <si>
    <t>Προμήθεια φιλμς</t>
  </si>
  <si>
    <t>Προμήθεια λοιπού κιν/κού υλικού</t>
  </si>
  <si>
    <t>Προμήθεια τηλεπικοινωνιακού υλικού που δεν κατονομάζετε ειδικά</t>
  </si>
  <si>
    <t>Αγορά έργων τέχνης</t>
  </si>
  <si>
    <t>Προμήθεια εργαλείων μικρής διάρκειας &amp; αξίας</t>
  </si>
  <si>
    <t>Διάφορες προμήθειες που δεν κατονομάζονται ειδικά</t>
  </si>
  <si>
    <t>Λοιπες Επιδοτήσεις</t>
  </si>
  <si>
    <t>Επιχορηγήσεις σε ΝΠΔΔ για διάφορους σκοπούς</t>
  </si>
  <si>
    <t>Λοιπές επιχορηγήσεις, εισφορές &amp; συνδρομές</t>
  </si>
  <si>
    <t>Επιχορηγήσεις σε διεθνής οργανισμούς</t>
  </si>
  <si>
    <t>Επιχορηγήσεις και συνδρομές σε φοιτητικούς συλλόγους</t>
  </si>
  <si>
    <t>Επιχορηγήσεις και συνδρομές στην Ετ. Αξ/σης &amp; διαχ/σης περ/σίας Π.Α.</t>
  </si>
  <si>
    <t>Επιχορηγησεις &amp; συνδρομές στην εταιρέια "Ακαδημαϊκό Διαδύκτιο Gunet ΝΠΙΔ</t>
  </si>
  <si>
    <t>Χορηγίες για την λειτουργία φοιτητικών σισσιτίων</t>
  </si>
  <si>
    <t>Λοιπές Χορηγίες Κοινωνικής Πρόνοιας (Φοιτητικές Εστίες,φοιτητική Λέσχη)</t>
  </si>
  <si>
    <t>Χορηγίες για ανασκαφές Αρχαιολογικών Χώρων</t>
  </si>
  <si>
    <t>Χορηγίες για μελέτες &amp; έρευνες</t>
  </si>
  <si>
    <t>Υποτροφίες-Μετεκπαίδευση ιδιωτών στην ημεδαπή</t>
  </si>
  <si>
    <t>Λοιπές Δαπάνες καλλιτεχνικής δραστηριότητας</t>
  </si>
  <si>
    <t>Δαπάνες κάθε είδους για την εκπαίδευση των φοιτητών την επ/κη ερ/να &amp; λειτ</t>
  </si>
  <si>
    <t>Δαπάνες λοιπών αθλητικών δραστηριοτήτων</t>
  </si>
  <si>
    <t>Τόκοι δανείων εσωτερικού</t>
  </si>
  <si>
    <t>Χρεωλήσια δανείων εσωτερικού</t>
  </si>
  <si>
    <t>Προμήθεια επίπλων</t>
  </si>
  <si>
    <t>Προμήθεια ηλεκτρικών συσκευών &amp; μηχανημάτων κλιματιστικων γραφείου</t>
  </si>
  <si>
    <t>Προμήθεια υπολογιστικών &amp; λογιστικών μηχανών</t>
  </si>
  <si>
    <t>Προμήθεια Η/Υ, λογισμικού και λοιπού συναφούς εξοπλισμού</t>
  </si>
  <si>
    <t>Προμήθεια φωτοτυπικών μηχανημάτων</t>
  </si>
  <si>
    <t>Προμήθεια κινηματογραφικών μηχανών &amp; εξαρτημάτων τους</t>
  </si>
  <si>
    <t>Προμήθεια μαγνητοφώνων &amp; εξαρτημάτων τους</t>
  </si>
  <si>
    <t>Προμήθεια μηχανών εκτός μηχανών γραφείου</t>
  </si>
  <si>
    <t>Προμήθεια λοιπών μηχανών γραφείου</t>
  </si>
  <si>
    <t>Επισκευή και συντήρηση κτιρίων που στεγάζουν Δημόσιες Υπηρεσίες η ΝΠΔΔ</t>
  </si>
  <si>
    <t>9752A</t>
  </si>
  <si>
    <t>Προμήθεια αυτοκινήτων</t>
  </si>
  <si>
    <t>Προμήθεια μοτοσικλετών, μοτοποδηλάτων και ποδηλάτων</t>
  </si>
  <si>
    <t>Μελέτες &amp; έρευνες για εκτέλεση έργων</t>
  </si>
  <si>
    <t>Αγορά Μετοχών</t>
  </si>
  <si>
    <t xml:space="preserve"> διπλές αποδοχές </t>
  </si>
  <si>
    <t>επ.Αγ. Κατοικίας</t>
  </si>
  <si>
    <t>Στέγασης φοιτητών</t>
  </si>
  <si>
    <t>Υδρευση</t>
  </si>
  <si>
    <t>Συμβάσεις φύλαξης</t>
  </si>
  <si>
    <t>συμβάσεις Καθαριότητας</t>
  </si>
  <si>
    <t>Καυσιμα</t>
  </si>
  <si>
    <t>Οδοιπορικά Προσκεκλημένων</t>
  </si>
  <si>
    <t>συντηρήσεις (κτιρίων μηχα/των κλπ…υπερεσιες και υλικα</t>
  </si>
  <si>
    <t>προμήθειες πάγιου εξοπλισμού</t>
  </si>
  <si>
    <t>Φοιτητές (νοσήλια κλπ)</t>
  </si>
  <si>
    <t>Επιχορήγηση φοιτητικών συλλόγων</t>
  </si>
  <si>
    <t>Λοιπες λειτουργικές δαπάνες</t>
  </si>
  <si>
    <t>Α</t>
  </si>
  <si>
    <t xml:space="preserve">ΣΥΝΟΛΟ ΛΕΙΤΟΥΡΓΙΚΩΝ </t>
  </si>
  <si>
    <t>Β</t>
  </si>
  <si>
    <t>Γ</t>
  </si>
  <si>
    <t>Σύνολο σίτησης</t>
  </si>
  <si>
    <t>Δ</t>
  </si>
  <si>
    <t>Σύνολο 407/80</t>
  </si>
  <si>
    <t>Προμήθεια μεβρανών πτυχίου/Εσοδα από πώληση μεβρανών</t>
  </si>
  <si>
    <t>3199/5599</t>
  </si>
  <si>
    <t>Επιστροφές λοιπων περιπτωσεων που δεν κατονομάζοντα ειδικα</t>
  </si>
  <si>
    <t>3311α/5211α</t>
  </si>
  <si>
    <t>Απόδοση στο ΜΤΠΥ, των εισπραξεων που έγιναν γ'αυτό</t>
  </si>
  <si>
    <t>3311β/5211β</t>
  </si>
  <si>
    <t>Απόδοση Χαρ/μου επί ΜΤΠΥ</t>
  </si>
  <si>
    <t>3311γ/5211γ</t>
  </si>
  <si>
    <t>Απόδοση ΟΓΑ χαρ/μου επι ΜΤΠΥ</t>
  </si>
  <si>
    <t>3314/5214</t>
  </si>
  <si>
    <t xml:space="preserve">Απόδοση στο ΜΤΝ των εισπραξεων που έγιναν γι'αυτό </t>
  </si>
  <si>
    <t>3321/5221</t>
  </si>
  <si>
    <t>Απόδοση στο ΤΠΔΥ των εισπραξεων που έγιναν γάυτό</t>
  </si>
  <si>
    <t>3326/5226</t>
  </si>
  <si>
    <t>Απόδοση στο Ταμειο αλληλοβοηθείας Ναυτικού των εισπράξεων που έγιναν</t>
  </si>
  <si>
    <t>3339/5239</t>
  </si>
  <si>
    <t>Απόδοση στα λοιπά ταμεία προνοιας &amp; αλληλοβοηθείας (ΚΥΤ) (Εργαζομενου)</t>
  </si>
  <si>
    <t>3341/5241</t>
  </si>
  <si>
    <t>Απόδοση στο ΙΚΑ των των εισπραξεων που έγιναν γ'αυτό</t>
  </si>
  <si>
    <t>3343/5243</t>
  </si>
  <si>
    <t>Απόδοση στο ΤΣΜΕΔΕ των εισπράξεων που έγιναν γ'αυτό</t>
  </si>
  <si>
    <t>3344/5244</t>
  </si>
  <si>
    <t xml:space="preserve">Απόδοση στο Τ.Σ. Νομικών των εισπραξεων που έγιναν  γ'αυτό </t>
  </si>
  <si>
    <t>3359/5259</t>
  </si>
  <si>
    <t>Απόδοση στους λοιπούς οργανισμούς (Συντάξεως 0824)</t>
  </si>
  <si>
    <t>3361/5261</t>
  </si>
  <si>
    <t>Απόδοση στο Ταμείο Επικουρικής ασφάλισης Δημοσίων Υπαλληλων (ΤΕΑΔΥ)</t>
  </si>
  <si>
    <t>3391α/5291α</t>
  </si>
  <si>
    <t>Απόδοση των εισπράξεων που έγιναν για λογ/σμό του Δημοσίου (Φόρος)</t>
  </si>
  <si>
    <t>3391β/5291β</t>
  </si>
  <si>
    <t>Απόδοση Χαρ/μου (φόρου)</t>
  </si>
  <si>
    <t>3391γ/5291γ</t>
  </si>
  <si>
    <t>Απόδοση ΟΓΑ χαρ/μου (Φορού)</t>
  </si>
  <si>
    <t>3391ε/5291ε</t>
  </si>
  <si>
    <t>Απόδοση εισπραξεων που εγιναν για λογ/σμό του Δημοσίου-Υπερ Υγ.Περιθ.</t>
  </si>
  <si>
    <t>Ε</t>
  </si>
  <si>
    <t>Σύνολο αντικριζόμενων (κρατήσεων)</t>
  </si>
  <si>
    <t>ΓΕΝΙΚΟ ΣΥΝΟΛΟ</t>
  </si>
  <si>
    <t>Ζ</t>
  </si>
  <si>
    <t>3391ζ/5291ζ</t>
  </si>
  <si>
    <t>3352/5252</t>
  </si>
  <si>
    <t>Απόδοση στον Οργανισμό Απασχόλησης Εργατικού Δυναμικού.</t>
  </si>
  <si>
    <t>Απόδοση των εισπράξεων που έγιναν για λογαριασμό του Δημοσίου -Υπέρ Αλληλεγγύης</t>
  </si>
  <si>
    <t>Επιδόματα εορτών Χριστουγέννων, Πάσχα και Αδείας</t>
  </si>
  <si>
    <t>1891Α</t>
  </si>
  <si>
    <t>3399α/5299α</t>
  </si>
  <si>
    <t>Εργοδοτικές εισφορές_Υπερωρίες</t>
  </si>
  <si>
    <t>Αγορά μεριδίου του Κοινού Κεφαλαίου Ν.Π.Δ.Δ και Ασφαλιστικών Φορέων</t>
  </si>
  <si>
    <t>9854</t>
  </si>
  <si>
    <t>2631Β</t>
  </si>
  <si>
    <t>2631Α</t>
  </si>
  <si>
    <t>διπλες αποδοχες</t>
  </si>
  <si>
    <t>0411Β</t>
  </si>
  <si>
    <t>0411Α</t>
  </si>
  <si>
    <t>2651Α</t>
  </si>
  <si>
    <t>2651Β</t>
  </si>
  <si>
    <t>Βραβεία και βοηθήματα καλής επίδοσης σπουδαστών γενικά</t>
  </si>
  <si>
    <t>0518,0519,0525,0528,543,549,0671,0672,0675,0679,0685,0687,2651,2669,2683,828,1249,1251,1271,1891,4119,4622,0543,2651</t>
  </si>
  <si>
    <t>0426Α</t>
  </si>
  <si>
    <t>0426Β</t>
  </si>
  <si>
    <t>0419αΒ</t>
  </si>
  <si>
    <t>0419αΑ</t>
  </si>
  <si>
    <t>0899Β</t>
  </si>
  <si>
    <t>0899Α</t>
  </si>
  <si>
    <t>0859Α</t>
  </si>
  <si>
    <t>0859Β</t>
  </si>
  <si>
    <t>0891αΒ</t>
  </si>
  <si>
    <t>0891αΑ</t>
  </si>
  <si>
    <t>Τ111_ΑΝΕΞΟΦΛΗΤΕΣ ΛΕΙΤΟΥΡΓΙΚΑ_ΠΡΟΫΓΟΥΜΕΝΗΣ ΧΡΗΣΗΣ</t>
  </si>
  <si>
    <t>Η</t>
  </si>
  <si>
    <t>ΣΥΝΟΛΟ_ ΧΡΗΣΗΣ ΤΑΜΕΙΑΚΟΥ ΓΙΑ ΑΝΕΞΟΦΛΗΤΕΣ</t>
  </si>
  <si>
    <t>0412Α</t>
  </si>
  <si>
    <t>*0212Α</t>
  </si>
  <si>
    <t>0221Α</t>
  </si>
  <si>
    <t>* 0224Α</t>
  </si>
  <si>
    <t>*0228Α</t>
  </si>
  <si>
    <t>0237Α</t>
  </si>
  <si>
    <t>*0244Α</t>
  </si>
  <si>
    <t>0251Α</t>
  </si>
  <si>
    <t xml:space="preserve"> 0259Α</t>
  </si>
  <si>
    <t>0261Α</t>
  </si>
  <si>
    <t>0263Α</t>
  </si>
  <si>
    <t>0264Α</t>
  </si>
  <si>
    <t>0269Α</t>
  </si>
  <si>
    <t>0286Α</t>
  </si>
  <si>
    <t>0288Α</t>
  </si>
  <si>
    <t>0289Α</t>
  </si>
  <si>
    <t>0291Α</t>
  </si>
  <si>
    <t>0415αΑ</t>
  </si>
  <si>
    <t>0415βΑ</t>
  </si>
  <si>
    <t>0417Α</t>
  </si>
  <si>
    <t>0419βΑ</t>
  </si>
  <si>
    <t>0429Α</t>
  </si>
  <si>
    <t>0431Α</t>
  </si>
  <si>
    <t>0439Α</t>
  </si>
  <si>
    <t>0512Α</t>
  </si>
  <si>
    <t>0515Α</t>
  </si>
  <si>
    <t>0518Α</t>
  </si>
  <si>
    <t>0519Α</t>
  </si>
  <si>
    <t>0525Α</t>
  </si>
  <si>
    <t>0528Α</t>
  </si>
  <si>
    <t>0532Α</t>
  </si>
  <si>
    <t>0541Α</t>
  </si>
  <si>
    <t>0543Α</t>
  </si>
  <si>
    <t>0549Α</t>
  </si>
  <si>
    <t>0638Α</t>
  </si>
  <si>
    <t>0639Α</t>
  </si>
  <si>
    <t>0671Α</t>
  </si>
  <si>
    <t>0672Α</t>
  </si>
  <si>
    <t>0675Α</t>
  </si>
  <si>
    <t>0679Α</t>
  </si>
  <si>
    <t>0685Α</t>
  </si>
  <si>
    <t>0687Α</t>
  </si>
  <si>
    <t>0711Α</t>
  </si>
  <si>
    <t>0712Α</t>
  </si>
  <si>
    <t>0713Α</t>
  </si>
  <si>
    <t>0714Α</t>
  </si>
  <si>
    <t>0721Α</t>
  </si>
  <si>
    <t>0723Α</t>
  </si>
  <si>
    <t>0731Α</t>
  </si>
  <si>
    <t>0732Α</t>
  </si>
  <si>
    <t>0771Α</t>
  </si>
  <si>
    <t>0772Α</t>
  </si>
  <si>
    <t>0791Α</t>
  </si>
  <si>
    <t>0813αΑ</t>
  </si>
  <si>
    <t>0813βΑ</t>
  </si>
  <si>
    <t>0817Α</t>
  </si>
  <si>
    <t>0824Α</t>
  </si>
  <si>
    <t>0828Α</t>
  </si>
  <si>
    <t>0831Α</t>
  </si>
  <si>
    <t>0832Α</t>
  </si>
  <si>
    <t>0834Α</t>
  </si>
  <si>
    <t>0839Α</t>
  </si>
  <si>
    <t>0841Α</t>
  </si>
  <si>
    <t>0842Α</t>
  </si>
  <si>
    <t>0843Α</t>
  </si>
  <si>
    <t>0844Α</t>
  </si>
  <si>
    <t>0845Α</t>
  </si>
  <si>
    <t>0851Α</t>
  </si>
  <si>
    <t>0854Α</t>
  </si>
  <si>
    <t>0855Α</t>
  </si>
  <si>
    <t>0856Α</t>
  </si>
  <si>
    <t>0857Α</t>
  </si>
  <si>
    <t>0863Α</t>
  </si>
  <si>
    <t>0879Α</t>
  </si>
  <si>
    <t>0881Α</t>
  </si>
  <si>
    <t>0882Α</t>
  </si>
  <si>
    <t>0887Α</t>
  </si>
  <si>
    <t>0888Α</t>
  </si>
  <si>
    <t>0889Α</t>
  </si>
  <si>
    <t>0891βΑ</t>
  </si>
  <si>
    <t>0892Α</t>
  </si>
  <si>
    <t>0893Α</t>
  </si>
  <si>
    <t>0894Α</t>
  </si>
  <si>
    <t>0896Α</t>
  </si>
  <si>
    <t>0898Α</t>
  </si>
  <si>
    <t>0912Α</t>
  </si>
  <si>
    <t>* 0912αΑ</t>
  </si>
  <si>
    <t>* 0912βΑ</t>
  </si>
  <si>
    <t>0912γΑ</t>
  </si>
  <si>
    <t>0912δΑ</t>
  </si>
  <si>
    <t>2119Α</t>
  </si>
  <si>
    <t>2492Α</t>
  </si>
  <si>
    <t>2499Α</t>
  </si>
  <si>
    <t>2512Α</t>
  </si>
  <si>
    <t>2521Α</t>
  </si>
  <si>
    <t>2529αΑ</t>
  </si>
  <si>
    <t>2529γΑ</t>
  </si>
  <si>
    <t>2639Α</t>
  </si>
  <si>
    <t>2661Α</t>
  </si>
  <si>
    <t>2669Α</t>
  </si>
  <si>
    <t>2683Α</t>
  </si>
  <si>
    <t>4119Α</t>
  </si>
  <si>
    <t>4121Α</t>
  </si>
  <si>
    <t>4121αΑ</t>
  </si>
  <si>
    <t>4121βΑ</t>
  </si>
  <si>
    <t>4121εΑ</t>
  </si>
  <si>
    <t>4121ζΑ</t>
  </si>
  <si>
    <t>4121ηΑ</t>
  </si>
  <si>
    <t>4622Α</t>
  </si>
  <si>
    <t>6111Α</t>
  </si>
  <si>
    <t>6121Α</t>
  </si>
  <si>
    <t>1271Β</t>
  </si>
  <si>
    <t>1281Β</t>
  </si>
  <si>
    <t>1429Β</t>
  </si>
  <si>
    <t>1891Β</t>
  </si>
  <si>
    <t>2119Β</t>
  </si>
  <si>
    <t>2492Β</t>
  </si>
  <si>
    <t>2499Β</t>
  </si>
  <si>
    <t>2512Β</t>
  </si>
  <si>
    <t>2521Β</t>
  </si>
  <si>
    <t>2529αΒ</t>
  </si>
  <si>
    <t>2529γΒ</t>
  </si>
  <si>
    <t>2639Β</t>
  </si>
  <si>
    <t>2661Β</t>
  </si>
  <si>
    <t>2669Β</t>
  </si>
  <si>
    <t>2683Β</t>
  </si>
  <si>
    <t>4119Β</t>
  </si>
  <si>
    <t>4121Β</t>
  </si>
  <si>
    <t>4121αΒ</t>
  </si>
  <si>
    <t>4121βΒ</t>
  </si>
  <si>
    <t>4121εΒ</t>
  </si>
  <si>
    <t>4121ζΒ</t>
  </si>
  <si>
    <t>4121ηΒ</t>
  </si>
  <si>
    <t>4622Β</t>
  </si>
  <si>
    <t>6111Β</t>
  </si>
  <si>
    <t>6121Β</t>
  </si>
  <si>
    <t>*0212Β</t>
  </si>
  <si>
    <t>0221Β</t>
  </si>
  <si>
    <t>* 0223Β</t>
  </si>
  <si>
    <t>* 0224Β</t>
  </si>
  <si>
    <t>*0228Β</t>
  </si>
  <si>
    <t>0237Β</t>
  </si>
  <si>
    <t>*0244Β</t>
  </si>
  <si>
    <t>0251Β</t>
  </si>
  <si>
    <t xml:space="preserve"> 0259Β</t>
  </si>
  <si>
    <t>0261Β</t>
  </si>
  <si>
    <t>0263Β</t>
  </si>
  <si>
    <t>0264Β</t>
  </si>
  <si>
    <t>0269Β</t>
  </si>
  <si>
    <t>0286Β</t>
  </si>
  <si>
    <t>0288Β</t>
  </si>
  <si>
    <t>0289Β</t>
  </si>
  <si>
    <t>0291Β</t>
  </si>
  <si>
    <t>0412Β</t>
  </si>
  <si>
    <t>0415αΒ</t>
  </si>
  <si>
    <t>0415βΒ</t>
  </si>
  <si>
    <t>0417Β</t>
  </si>
  <si>
    <t>0419βΒ</t>
  </si>
  <si>
    <t>0429Β</t>
  </si>
  <si>
    <t>0431Β</t>
  </si>
  <si>
    <t>0439Β</t>
  </si>
  <si>
    <t>0512Β</t>
  </si>
  <si>
    <t>0515Β</t>
  </si>
  <si>
    <t>0518Β</t>
  </si>
  <si>
    <t>0519Β</t>
  </si>
  <si>
    <t>0525Β</t>
  </si>
  <si>
    <t>0528Β</t>
  </si>
  <si>
    <t>0532Β</t>
  </si>
  <si>
    <t>0541Β</t>
  </si>
  <si>
    <t>0543Β</t>
  </si>
  <si>
    <t>0549Β</t>
  </si>
  <si>
    <t>0638Β</t>
  </si>
  <si>
    <t>0639Β</t>
  </si>
  <si>
    <t>0671Β</t>
  </si>
  <si>
    <t>0672Β</t>
  </si>
  <si>
    <t>0675Β</t>
  </si>
  <si>
    <t>0679Β</t>
  </si>
  <si>
    <t>0685Β</t>
  </si>
  <si>
    <t>0687Β</t>
  </si>
  <si>
    <t>0711Β</t>
  </si>
  <si>
    <t>0712Β</t>
  </si>
  <si>
    <t>0713Β</t>
  </si>
  <si>
    <t>0714Β</t>
  </si>
  <si>
    <t>0721Β</t>
  </si>
  <si>
    <t>0723Β</t>
  </si>
  <si>
    <t>0731Β</t>
  </si>
  <si>
    <t>0732Β</t>
  </si>
  <si>
    <t>0771Β</t>
  </si>
  <si>
    <t>0772Β</t>
  </si>
  <si>
    <t>0791Β</t>
  </si>
  <si>
    <t>0813αΒ</t>
  </si>
  <si>
    <t>0813βΒ</t>
  </si>
  <si>
    <t>0817Β</t>
  </si>
  <si>
    <t>0824Β</t>
  </si>
  <si>
    <t>0828Β</t>
  </si>
  <si>
    <t>0831Β</t>
  </si>
  <si>
    <t>0832Β</t>
  </si>
  <si>
    <t>0834Β</t>
  </si>
  <si>
    <t>0839Β</t>
  </si>
  <si>
    <t>0841Β</t>
  </si>
  <si>
    <t>0842Β</t>
  </si>
  <si>
    <t>0843Β</t>
  </si>
  <si>
    <t>0844Β</t>
  </si>
  <si>
    <t>0845Β</t>
  </si>
  <si>
    <t>0851Β</t>
  </si>
  <si>
    <t>0854Β</t>
  </si>
  <si>
    <t>0855Β</t>
  </si>
  <si>
    <t>0856Β</t>
  </si>
  <si>
    <t>0857Β</t>
  </si>
  <si>
    <t>0863Β</t>
  </si>
  <si>
    <t>0879Β</t>
  </si>
  <si>
    <t>0881Β</t>
  </si>
  <si>
    <t>0882Β</t>
  </si>
  <si>
    <t>0887Β</t>
  </si>
  <si>
    <t>0888Β</t>
  </si>
  <si>
    <t>0889Β</t>
  </si>
  <si>
    <t>0891βΒ</t>
  </si>
  <si>
    <t>0892Β</t>
  </si>
  <si>
    <t>0893Β</t>
  </si>
  <si>
    <t>0894Β</t>
  </si>
  <si>
    <t>0896Β</t>
  </si>
  <si>
    <t>0898Β</t>
  </si>
  <si>
    <t>0912Β</t>
  </si>
  <si>
    <t>* 0912αΒ</t>
  </si>
  <si>
    <t>* 0912βΒ</t>
  </si>
  <si>
    <t>0912γΒ</t>
  </si>
  <si>
    <t>0912δΒ</t>
  </si>
  <si>
    <t>Τ112_ΑΝΕΞΟΦΛΗΤΕΣ ΣΙΤΗΣΗ _ΠΡΟΫΓΟΥΜΕΝΗΣ ΧΡΗΣΗΣ</t>
  </si>
  <si>
    <t>Τ111</t>
  </si>
  <si>
    <t>Τ112</t>
  </si>
  <si>
    <t>Τ113</t>
  </si>
  <si>
    <t>Τ113_ΑΝΕΞΟΦΛΗΤΕΣ ΜΙΣΘΟΔΟΣΙΑ_ΠΡΟΫΓΟΥΜΕΝΗΣ ΧΡΗΣΗΣ</t>
  </si>
  <si>
    <t>ΟΛΟΙ ΚΑΕ ΛΕΙΤΟΥΡΓΙΚΩΝ (Β)</t>
  </si>
  <si>
    <t>ΟΛΟΙ ΚΑΕ ΜΕΤΑΠΤΥΧΙΑΚΩΝ (Β)</t>
  </si>
  <si>
    <t>ΟΛΟΙ ΚΑΕ ΜΙΣΘΟΔΟΣΙΑΣ 407/80 (Β)</t>
  </si>
  <si>
    <t>ΚΑΕ (Β)</t>
  </si>
  <si>
    <t>Eργοδοτικές Eισφορές &amp; Υπερωρίες</t>
  </si>
  <si>
    <t>Η' ΜΕΡΙΚΟ ΣΥΝΟΛΟ</t>
  </si>
  <si>
    <t>Τ…...ΧΡΗΣΗ ΤΑΜΕΙΑΚΟΥ ΓΙΑ ΑΝΕΞΟΦΛΗΤΕΣ</t>
  </si>
  <si>
    <t>Αρχικος Προϋπολογισμός</t>
  </si>
  <si>
    <t>ΜΥΤΙΛΗΝΗ</t>
  </si>
  <si>
    <t>ΧΙΟΣ</t>
  </si>
  <si>
    <t>ΛΗΜΝΟΣ</t>
  </si>
  <si>
    <t>ΣΑΜΟΣ</t>
  </si>
  <si>
    <t>ΡΟΔΟΣ</t>
  </si>
  <si>
    <t>ΣΥΡΟΣ</t>
  </si>
  <si>
    <t>ΒΙΒΛ</t>
  </si>
  <si>
    <t>ΑΘΗΝΑ</t>
  </si>
  <si>
    <t>ΣΥΝΟΛΟ</t>
  </si>
  <si>
    <t>ΜΕ</t>
  </si>
  <si>
    <r>
      <t xml:space="preserve">  </t>
    </r>
    <r>
      <rPr>
        <sz val="8"/>
        <color indexed="8"/>
        <rFont val="Arial"/>
        <family val="2"/>
        <charset val="161"/>
      </rPr>
      <t>Προμήθειες πάγιου εξοπλισμού ( έπιπλα, Η/Υ κ..λπ.)</t>
    </r>
  </si>
  <si>
    <t xml:space="preserve"> ΣΥΝΟΛΟ ΛΕΙΤΟΥΡΓΙΚΩΝ</t>
  </si>
  <si>
    <t>Διδασκαλεία</t>
  </si>
  <si>
    <r>
      <t xml:space="preserve"> </t>
    </r>
    <r>
      <rPr>
        <sz val="8"/>
        <color indexed="8"/>
        <rFont val="Arial"/>
        <family val="2"/>
        <charset val="161"/>
      </rPr>
      <t>Αποδόσεις σε τρίτους (αντίκρ. Λογαριασμών κρατήσεων)</t>
    </r>
  </si>
  <si>
    <t>ΣΥΝΟΛΟ ΧΡΗΣΗΣ ΤΑΜΕΙΑΚΟΥ+ ΑΝΕΞΟΦΛΗΤΕΣ</t>
  </si>
  <si>
    <t>ΓΕΝΙΚΟ ΣΥΝΟΛΟ ΠΡΟΥΠΟΛΟΓΙΣΜΟΥ_ΧΡΗΣΗ ΤΑΜΕΙΑΚΟΥ+ΑΝΕΞΟΦΛΗΤΩΝ</t>
  </si>
  <si>
    <t>Ανελαστική Δαπάνη</t>
  </si>
  <si>
    <t>Μερικώς Ελαστικές</t>
  </si>
  <si>
    <t>Ελαστικές</t>
  </si>
  <si>
    <t>ΒΙΒ</t>
  </si>
  <si>
    <t>ΑΘΗ</t>
  </si>
  <si>
    <t>ΠΙΝΑΚΑΣ ΠΡΟΥΠΟΛΟΓΙΣΜΟΥ</t>
  </si>
  <si>
    <t>0275Α</t>
  </si>
  <si>
    <t>Μισθοδοσία αντιρρησιών συνείδησης που εκπληρώνουν εναλλακτική πολιτική,κοινωνική υπηρεσία</t>
  </si>
  <si>
    <t>ΑΝΕΛΑΣΤΙΚΕΣ</t>
  </si>
  <si>
    <t>EΛΑΣΤΙΚΕΣ</t>
  </si>
  <si>
    <t>ΜΕΡΙΚΩΣ ΕΛΑΣΤΙΚΕΣ</t>
  </si>
  <si>
    <t>ΚΕΝΤ/ΚΕΣ ΔΑΠ/ΕΣ</t>
  </si>
  <si>
    <t>Συνολικός Προϋπολογισμός</t>
  </si>
  <si>
    <t xml:space="preserve"> Διοικητικές  </t>
  </si>
  <si>
    <t>Ακαδημαϊκές</t>
  </si>
  <si>
    <t>Μέριμνας</t>
  </si>
  <si>
    <t>Ποσοστό</t>
  </si>
  <si>
    <t>Ποσό</t>
  </si>
  <si>
    <t xml:space="preserve">Ποσοστό </t>
  </si>
  <si>
    <t>Υπερωρίες &amp; ΕΡΓΟΔΟΤΙΚΕΣ ΕΙΣΦΟΡΕΣ</t>
  </si>
  <si>
    <t xml:space="preserve">ΣΥΝΟΛΟ </t>
  </si>
  <si>
    <t>Προϋπολογισμός Ρόδου</t>
  </si>
  <si>
    <t>Προϋπολογισμός Σάμου</t>
  </si>
  <si>
    <t>Προϋπολογισμός Χίου</t>
  </si>
  <si>
    <t>Προϋπολογισμός Σύρου</t>
  </si>
  <si>
    <t>Προϋπολογισμός Λήμνου</t>
  </si>
  <si>
    <t>Προϋπολογισμός Μυτιλήνης</t>
  </si>
  <si>
    <t>ΚΕΝΤΡ_ΔΑΠΑΝΕΣ</t>
  </si>
  <si>
    <r>
      <t xml:space="preserve">  </t>
    </r>
    <r>
      <rPr>
        <sz val="8"/>
        <color indexed="8"/>
        <rFont val="Arial"/>
        <family val="2"/>
        <charset val="161"/>
      </rPr>
      <t>Προμήθειες πάγιου εξοπλισμού (έπιπλα, Η/Υ κ..λπ.)</t>
    </r>
  </si>
  <si>
    <t>Συντηρήσεις (κτιρίων μηχανημάτων κ.λπ.., υπηρεσίες και υλικά)</t>
  </si>
  <si>
    <t>Φοιτητές (νοσήλια, μεταφορές, βιβλία κ.λπ.)</t>
  </si>
  <si>
    <t>0275Β</t>
  </si>
  <si>
    <t>Τ114</t>
  </si>
  <si>
    <t>Τ114_ΑΝΕΞΟΦΛΗΤΕΣ ΜΕΤΑΠΤΥΧΙΑΚΑ_ΠΡΟΫΓΟΥΜΕΝΗΣ ΧΡΗΣΗΣ</t>
  </si>
  <si>
    <t>Έξοδα κίνησης για εκτέλεση υπηρεσίας στο εσωτερικό υπαλλήλων</t>
  </si>
  <si>
    <t>Έξοδα κίνησης υπαλλήλων που μετακινούνται εντός έδρας για εκτέλεση υπηρεσίας</t>
  </si>
  <si>
    <t>Έξοδα κίνησης για μετάθεση ή απόσπαση εντός της χώρας υπαλλήλων</t>
  </si>
  <si>
    <t>Έξοδα κίνησης εντός της χώρας για εκπαίδευση</t>
  </si>
  <si>
    <t>Έξοδα κίνησης για εκτέλεση υπηρεσίας υπαλλήλων από το εσωτερικό στο εξωτερικό ή και αντίστροφα</t>
  </si>
  <si>
    <t>Έξοδα μετακίνησης για εκτέλεση υπηρεσίας στο εσωτερικό προσώπων, που δεν έχουν την υπαλληλική ιδιότητα</t>
  </si>
  <si>
    <t>0715A</t>
  </si>
  <si>
    <t>Έξοδα διανυκτέρευσης εσωτερικού υπαλλήλων</t>
  </si>
  <si>
    <t>0741Α</t>
  </si>
  <si>
    <t>Έξοδα διανυκτέρευσης εξωτερικού υπαλλήλων</t>
  </si>
  <si>
    <t>0775Α</t>
  </si>
  <si>
    <t>Έξοδα διανυκτέρευσης εσωτερικού προσώπων που δεν έχουν υπαλληλική ιδιότητα</t>
  </si>
  <si>
    <t>0715Β</t>
  </si>
  <si>
    <t>0741Β</t>
  </si>
  <si>
    <t>0775Β</t>
  </si>
  <si>
    <t>7131Α</t>
  </si>
  <si>
    <t>Προμήθεια επιστημονικών οργάνων</t>
  </si>
  <si>
    <t>7131Β</t>
  </si>
  <si>
    <t>ΝΕΟΣ</t>
  </si>
  <si>
    <t>0781Α</t>
  </si>
  <si>
    <t>0782Α</t>
  </si>
  <si>
    <t>0783Α</t>
  </si>
  <si>
    <t>Έξοδα μετακίνησης για αποστολή στο εξωτερικό ή μετάκληση από το εξωτερικό προσώπων, που δεν έχουν υπαλληλική ιδιότητα.</t>
  </si>
  <si>
    <t>Ημερήσια αποζημίωση για αποστολή στο εξωτερικό ή μετάκληση από το εξωτερικό προσώπων, που δεν έχουν υπαλληλική ιδιότητα.</t>
  </si>
  <si>
    <t>Έξοδα διανυκτέρευσης εξωτερικού προσώπων που δεν έχουν υπαλληλική ιδιότητα</t>
  </si>
  <si>
    <t>0781Β</t>
  </si>
  <si>
    <t>0782Β</t>
  </si>
  <si>
    <t>0783Β</t>
  </si>
  <si>
    <t>3399β/5299β</t>
  </si>
  <si>
    <t>3399γ/5299γ</t>
  </si>
  <si>
    <t>Λοιπές αποδόσεις -Υπέρ Ε.Α.Α.ΔΗ.ΣΥ.</t>
  </si>
  <si>
    <t>Λοιπές αποδόσεις -Υπέρ Ε.Σ.Η.Δ.Η.Σ</t>
  </si>
  <si>
    <t>Λοιπές αποδόσεις -Υπέρ Α.Ε.Π.Π.</t>
  </si>
  <si>
    <t>711,712,713,714,715,721,723,731,732, 741,0791</t>
  </si>
  <si>
    <t>771,0772,781,782,783</t>
  </si>
  <si>
    <t>7111,7112,7122,7123,7124,7125,7126, 7127,7129,7131,,9725,9752,9753,9762,</t>
  </si>
  <si>
    <t>0561αΑ</t>
  </si>
  <si>
    <t>0561βΑ</t>
  </si>
  <si>
    <t>0562αΑ</t>
  </si>
  <si>
    <t>0562βΑ</t>
  </si>
  <si>
    <t>0565αΑ</t>
  </si>
  <si>
    <t>0565βΑ</t>
  </si>
  <si>
    <t>0566αΑ</t>
  </si>
  <si>
    <t>0566βΑ</t>
  </si>
  <si>
    <t>Εισφορές στον Ε.Φ.Κ.Α. για μισθωτούς με σχεση εργασίας: α. ιδιωτικού δικαίου, και β. δημοσίου δικαίου που εχουν διορισθεί από την 1.1.2011 και μετά - λοιπού προσωπικού</t>
  </si>
  <si>
    <t>Εισφορές στον Ε.Φ.Κ.Α. για μισθωτούς ασφαλισμένους Δημοσίου (με σχέση εργασίας δημοσίου δικαίου και ημερομηνία διορισμού έως 31/12/2010) - προσωπικού αμοιβόμενου 407/80</t>
  </si>
  <si>
    <t>Εισφορές στον Ε.Φ.Κ.Α. για μισθωτούς ασφαλισμένους Δημοσίου (με σχέση εργασίας δημοσίου δικαίου και ημερομηνία διορισμού έως 31/12/2010) - λοιπού προσωπικού</t>
  </si>
  <si>
    <t>Εισφορές στον Ε.Φ.Κ.Α. για μισθωτούς με σχέση εργασίας: α. ιδιωτικού δικαίου, και β. δημοσίου δικαίου που εχουν διορισθεί από την 1.1.2011 και μετά - προσωπικού αμοιβόμενου 407/80</t>
  </si>
  <si>
    <t>Εργοδοτική εισφορά υπέρ ΕΟΠΥΥ (παρ. 1β του άρθρου 19 του ν.3918/2011) για μισθωτούς με σχέση εργασίας: α. ιδιωτικού δικαίου, και β. δημοσίου δικαίου που έχουν διορισθεί από την 1.1.2011 και μετά - προσωπικού αμοιβόμενου 407/80</t>
  </si>
  <si>
    <t>Εργοδοτική εισφορά υπέρ ΕΟΠΥΥ (παρ. 1β του άρθρου 19 του ν.3918/2011) για μισθωτούς με σχέση εργασίας: α. ιδιωτικού δικαίου, και β. δημοσίου δικαίου που έχουν διορισθεί από την 1.1.2011 και μετά - λοιπού προσωπικού</t>
  </si>
  <si>
    <t xml:space="preserve">Εργοδοτική εισφορά υπέρ ΕΟΠΥΥ (παρ. 1β του άρθρου 19 του ν.3918/2011) για μισθωτούς με σχέση εργασίας δημοσίου δικαίου και ημερομηνία διορισμού εως 31.12.2010 - προσωπικού αμοιβόμενου 407/80 </t>
  </si>
  <si>
    <t>Εργοδοτική εισφορά υπέρ ΕΟΠΥΥ (παρ. 1β του άρθρου 19 του ν.3918/2011) για μισθωτούς με σχέση εργασίας δημοσίου δικαίου και ημερομηνία διορισμού εως 31.12.2010 - λοιπού προσωπικού</t>
  </si>
  <si>
    <t>3366/5266</t>
  </si>
  <si>
    <t>3371/5271</t>
  </si>
  <si>
    <t>Απόδοση στο Ενιαίο Ταμείο Επικουρικής Ασφάλισης και Εφάπαξ Παροχών (Ε.Τ.Ε.Α.Ε.Π) των εισπράξεων που έγιναν γι' αυτό</t>
  </si>
  <si>
    <t>Απόδοση στον Ενιαίο Φορέα Κοινωνικής Ασφάλισης (Ε.Φ.Κ.Α.) των εισπράξεων που έγιναν για αυτόν.</t>
  </si>
  <si>
    <t>0561αΒ</t>
  </si>
  <si>
    <t>0561βΒ</t>
  </si>
  <si>
    <t>0562αΒ</t>
  </si>
  <si>
    <t>0562βΒ</t>
  </si>
  <si>
    <t>0565αΒ</t>
  </si>
  <si>
    <t>0565βΒ</t>
  </si>
  <si>
    <t>0566αΒ</t>
  </si>
  <si>
    <t>0566βΒ</t>
  </si>
  <si>
    <t>2636Α</t>
  </si>
  <si>
    <t>Χορηγίες για την καταβολή στεγαστικού επιδόματος φοιτητών</t>
  </si>
  <si>
    <t>Σύνολο στεγαστικού επιδόματος</t>
  </si>
  <si>
    <t>2636Β</t>
  </si>
  <si>
    <t>Τ116</t>
  </si>
  <si>
    <t>Τ116_ΑΝΕΞΟΦΛΗΤΕΣ ΣΤΕΓΑΣΤΙΚΟ_ΠΡΟΫΓΟΥΜΕΝΗΣ ΧΡΗΣΗΣ</t>
  </si>
  <si>
    <t>Στεγαστικό επίδομα</t>
  </si>
  <si>
    <t xml:space="preserve">    ΓΕΝΙΚΟ ΣΥΝΟΛΟ ΠΡΟΥΠΟΛΟΓΙΣΜΟΥ (Α+Β+ΒΑ+Γ+Δ+Ε+Ζ+Η)</t>
  </si>
  <si>
    <t>Στεγαστικό επιδ. Φοιτητών</t>
  </si>
  <si>
    <t>ΑΝΕΝΕΡΓΟΣ</t>
  </si>
  <si>
    <t xml:space="preserve"> 0223Α</t>
  </si>
  <si>
    <t>Προϋπολογισμός -Τελική Διαμόρφωση</t>
  </si>
  <si>
    <t>ΣΥΝΟΛΟ ΠΡΟΥΠΟΛΟΓΙΣΜΟΥ 2019</t>
  </si>
  <si>
    <t>0271Α</t>
  </si>
  <si>
    <t>Αντιμισθία εργατοτεχνικού προσωπικού (περιλαμβάνονται τα κάθε είδους επιδόματα,παροχές κλπ)</t>
  </si>
  <si>
    <t xml:space="preserve">Π.Μ.Σ. ΦΥΛΟ,ΠΟΛΙΤΙΣΜΟΣ &amp; ΚΟΙΝΩΝΙΑ - Δαπάνες κάθε είδους για την εκπαίδευση των φοιτητών, την επιστημονική έρευνα, τον εξοπλισμό και την λειτουργία </t>
  </si>
  <si>
    <t>Π.Μ.Σ. ΚΡΙΣΗ &amp; ΙΣΤΟΡΙΚΗ ΑΛΛΑΓΗ - Δαπάνες κάθε είδους για την εκπαίδευση των φοιτητών, την επιστημονική έρευνα, τον εξοπλισμό και την λειτουργία</t>
  </si>
  <si>
    <t>4121γΑ</t>
  </si>
  <si>
    <t>Π.Μ.Σ. ΕΡΕΥΝΑ ΓΙΑ ΤΗΝ ΤΟΠΙΚΗ ΚΟΙΝ/ΚΗ ΑΝ/ΞΗ &amp; ΣΥΝΟΧΗ - Δαπάνες κάθε είδους για την εκπαίδευση των φοιτητών, την επιστημονική έρευνα, τον εξοπλισμό και την λειτουργία</t>
  </si>
  <si>
    <t>4121δΑ</t>
  </si>
  <si>
    <t>Π.Μ.Σ. ΕΡΕΥΝΑ ΣΤΙΣ ΘΑΛΑΣΣΙΕΣ ΕΠΙΣΤΗΜΕΣ - Δαπάνες κάθε είδους για την εκπαίδευση των φοιτητών, την επιστημονική έρευνα, τον εξοπλισμό και την λειτουργία</t>
  </si>
  <si>
    <t>Π.Μ.Σ. ΚΟΙΝΩΝΙΚΗ &amp; ΙΣΤΟΡΙΚΗ ΑΝΘΡΩΠΟΛΟΓΙΑ - Δαπάνες κάθε είδους για την εκπαίδευση των φοιτητών, την επιστημονική έρευνα, τον εξοπλισμό και την λειτουργία</t>
  </si>
  <si>
    <t>Π.Μ.Σ. ΕΠΙΣΤΗΜΕΣ ΠΕΡΙΒΑΛΛΟΝΤΟΣ - Δαπάνες κάθε είδους για την εκπαίδευση των φοιτητών, την επιστημονική έρευνα, τον εξοπλισμό και την λειτουργία</t>
  </si>
  <si>
    <t>Π.Μ.Σ. ΣΠΟΥΔΕΣ ΣΤΑ ΜΑΘΗΜΑΤΙΚΑ - Δαπάνες κάθε είδους για την εκπαίδευση των φοιτητών, την επιστημονική έρευνα, τον εξοπλισμό και την λειτουργία</t>
  </si>
  <si>
    <t>4121θΑ</t>
  </si>
  <si>
    <t>Π.Μ.Σ. ΜΕΤ/ΚΟ ΔΙΠΛΩΜΑ ΜΗΧ/ΚΩΝ ΟΙΚΟΝ &amp; ΔΙΟΙΚ/ΣΗΣ ΜΕΣΩ ΕΡΕΥΝΑΣ - Δαπάνες κάθε είδους για την εκπαίδευση των φοιτητών, την επιστημονική έρευνα, τον εξοπλισμό και την λειτουργία</t>
  </si>
  <si>
    <t>Σύνολο Μεταπτυχιακών (Π.Μ.Σ)</t>
  </si>
  <si>
    <t>Αποδοχές Ειδικών κατηγοριών (καθαρ-φυλαξη)</t>
  </si>
  <si>
    <t>0271Β</t>
  </si>
  <si>
    <t>Αντιμισθία εργατοτεχνικού προσωπικού (περιλαμβάνονται τα κάθε είδους επιδόματα,παροχές κλπ) (Παρελθόντα)</t>
  </si>
  <si>
    <t>ΝΕΟΣκαθ-φυλ</t>
  </si>
  <si>
    <t>4121γΒ</t>
  </si>
  <si>
    <t>4121δΒ</t>
  </si>
  <si>
    <t>4121θΒ</t>
  </si>
  <si>
    <t>212,0221,0223,0224,0227,0228,0237,0244,0251,0259,0912α, 0912β,0561α,0562α,0565α,0566α</t>
  </si>
  <si>
    <t>Γ' ΜΕΡΙΚΟ ΣΥΝΟΛΟ</t>
  </si>
  <si>
    <t>4121α-4121θ</t>
  </si>
  <si>
    <t>0261,0263,0264,0912γ,0912δ,0561β,0562β,0565β,0566β</t>
  </si>
  <si>
    <t>Αποδοχές ειδικών κατηγοριών (καθαρ-φύλαξη)</t>
  </si>
  <si>
    <t>Μεταπτυχιακά (ΠΜΣ)</t>
  </si>
  <si>
    <t>ΕΡΓΟΔΟΤΙΚΕΣ ΕΙΣΦΟΡΕΣ &amp; Υπερωρίες</t>
  </si>
  <si>
    <t>Αποδοχές ειδικών κατηγοριών (καθαρ.-φύλαξη)</t>
  </si>
  <si>
    <r>
      <t>ΑΝΕΞΟΦΛΗΤΕΣ 2020 ΛΕΙΤΟΥΡΓΙΚΩΝ_</t>
    </r>
    <r>
      <rPr>
        <b/>
        <i/>
        <sz val="7"/>
        <color indexed="56"/>
        <rFont val="Arial"/>
        <family val="2"/>
        <charset val="161"/>
      </rPr>
      <t>Τ111</t>
    </r>
    <r>
      <rPr>
        <i/>
        <sz val="7"/>
        <color indexed="56"/>
        <rFont val="Arial"/>
        <family val="2"/>
        <charset val="161"/>
      </rPr>
      <t>_(ΧΡΗΣΗ ΤΑΜΕΙΑΚΟΥ)</t>
    </r>
  </si>
  <si>
    <r>
      <t>ΑΝΕΞΟΦΛΗΤΕΣ 2020 ΛΕΙΤΟΥΡΓΙΚΩΝ Π.Μ.Σ_</t>
    </r>
    <r>
      <rPr>
        <b/>
        <i/>
        <sz val="7"/>
        <color indexed="56"/>
        <rFont val="Arial"/>
        <family val="2"/>
        <charset val="161"/>
      </rPr>
      <t>Τ114</t>
    </r>
    <r>
      <rPr>
        <i/>
        <sz val="7"/>
        <color indexed="56"/>
        <rFont val="Arial"/>
        <family val="2"/>
        <charset val="161"/>
      </rPr>
      <t>_(ΧΡΗΣΗ ΤΑΜΕΙΑΚΟΥ)</t>
    </r>
  </si>
  <si>
    <r>
      <t>ΑΝΕΞΟΦΛΗΤΕΣ 2020-</t>
    </r>
    <r>
      <rPr>
        <b/>
        <i/>
        <sz val="7"/>
        <color indexed="56"/>
        <rFont val="Arial"/>
        <family val="2"/>
        <charset val="161"/>
      </rPr>
      <t>Τ112</t>
    </r>
    <r>
      <rPr>
        <i/>
        <sz val="7"/>
        <color indexed="56"/>
        <rFont val="Arial"/>
        <family val="2"/>
        <charset val="161"/>
      </rPr>
      <t>_ΣΙΤΗΣΗ_(ΧΡΗΣΗ ΤΑΜΕΙΑΚΟΥ)</t>
    </r>
  </si>
  <si>
    <r>
      <t>ΑΝΕΞΟΦΛΗΤΕΣ 2020-</t>
    </r>
    <r>
      <rPr>
        <b/>
        <i/>
        <sz val="7"/>
        <color indexed="56"/>
        <rFont val="Arial"/>
        <family val="2"/>
        <charset val="161"/>
      </rPr>
      <t>Τ113</t>
    </r>
    <r>
      <rPr>
        <i/>
        <sz val="7"/>
        <color indexed="56"/>
        <rFont val="Arial"/>
        <family val="2"/>
        <charset val="161"/>
      </rPr>
      <t>_ΜΙΣΘΟΔΟΣΙΑ_(ΧΡΗΣΗ ΤΑΜΕΙΑΚΟΥ)</t>
    </r>
  </si>
  <si>
    <r>
      <t>ΑΝΕΞΟΦΛΗΤΕΣ 2020-</t>
    </r>
    <r>
      <rPr>
        <b/>
        <i/>
        <sz val="7"/>
        <color indexed="56"/>
        <rFont val="Arial"/>
        <family val="2"/>
        <charset val="161"/>
      </rPr>
      <t>Τ116</t>
    </r>
    <r>
      <rPr>
        <i/>
        <sz val="7"/>
        <color indexed="56"/>
        <rFont val="Arial"/>
        <family val="2"/>
        <charset val="161"/>
      </rPr>
      <t>_ΣΤΕΓΑΣΤΙΚΟ_(ΧΡΗΣΗ ΤΑΜΕΙΑΚΟΥ)</t>
    </r>
  </si>
  <si>
    <t>ΕΣΟΔΑ</t>
  </si>
  <si>
    <t>ΕΞΟΔΑ</t>
  </si>
  <si>
    <t>ΛΕΙΤΟΥΡΓΙΚΑ</t>
  </si>
  <si>
    <t>έσοδα: λειτ.ΚΑΕ 0112α</t>
  </si>
  <si>
    <t>επιχορηγηση</t>
  </si>
  <si>
    <t>έσοδα: λειτ. ΠΜΣ ΚΑΕ 0112β</t>
  </si>
  <si>
    <t>ΕΚΤΑΚΤΗ ΕΠΙΧ ΠΡΟΥΓ ΕΤΟΥΣ</t>
  </si>
  <si>
    <t>προσοδοι Κοινο κεφαλαιο</t>
  </si>
  <si>
    <t>προσοδοι ταμειακής Δαχείρησης</t>
  </si>
  <si>
    <t>περγαμηνες</t>
  </si>
  <si>
    <t>5689, 5511</t>
  </si>
  <si>
    <t>αδιαθετα +λοιπα</t>
  </si>
  <si>
    <t>ΕΛΕ</t>
  </si>
  <si>
    <t>ΣΥΝΟΛΟ ΛΕΙΤΟΥΡΓΙΚΩΝ</t>
  </si>
  <si>
    <t>ΣΙΤΙΣΗ</t>
  </si>
  <si>
    <t>έσοδα: ΣΙΤΙΣΗ.ΚΑΕ 0133</t>
  </si>
  <si>
    <t>ΣΙΤΙΣΗ 8113</t>
  </si>
  <si>
    <t>έσοδα: ΜΙΣΘΟΔΟΣΙΑ.ΚΑΕ 0111</t>
  </si>
  <si>
    <t>ΣΤΕΓΑΣΤΙΚΟ</t>
  </si>
  <si>
    <t>έσοδα: Στεγαστικο.ΚΑΕ 0136</t>
  </si>
  <si>
    <t>ΚΡΑΤΗΣΕΙΣ</t>
  </si>
  <si>
    <t>Τ/111 ταμεικό λειτουργικών</t>
  </si>
  <si>
    <t>Τ/112 ταμειακό Σιτισης</t>
  </si>
  <si>
    <t>Τ/114 ταμειακό λειτ. ΠΜΣ</t>
  </si>
  <si>
    <t>Τ/111 ταμειακό λειτουργικών</t>
  </si>
  <si>
    <t>ΣΥΝΟΛΟ Π/Υ ΤΑΚΤΙΚΟΣ</t>
  </si>
  <si>
    <t>ΠΔΕ_ΕΘΝΙΚΟ ΣΚΕΛΟΣ</t>
  </si>
  <si>
    <t>από ΣΑΕ -&gt;</t>
  </si>
  <si>
    <t>ΠΔΕ_ΕΣΠΑ</t>
  </si>
  <si>
    <t>τ/119</t>
  </si>
  <si>
    <t>ΚΡΑΤΗΣΕΙΣ ΠΔΕ</t>
  </si>
  <si>
    <t>ΣΥΝΟΛΟ Π/Υ ΠΔΕ</t>
  </si>
  <si>
    <t>α/α</t>
  </si>
  <si>
    <t>ΚΑΕ</t>
  </si>
  <si>
    <t>ΠΕΡΙΓΡΑΦΗ ΔΑΠΑΝΗΣ- ΑΝΑΓΚΗΣ</t>
  </si>
  <si>
    <t>ΠΟΣΟ</t>
  </si>
  <si>
    <t>ΣΥΝΟΛΟ ΛΕΙΤΟΥΡΓΙΚΑ</t>
  </si>
  <si>
    <t>ΒΟΜ : ΣΑΜΟΥ</t>
  </si>
  <si>
    <t>1611</t>
  </si>
  <si>
    <t>0841</t>
  </si>
  <si>
    <t>ΔΕΥΑΡ</t>
  </si>
  <si>
    <t>0261</t>
  </si>
  <si>
    <t>0263</t>
  </si>
  <si>
    <t>0889</t>
  </si>
  <si>
    <t>Συντήρηση &amp; επισκευή λοιπού εξοπλισμού (συντήρηση καυστήρων/κλιματιστικών, αναγόμωση πυροσβεστήρων, επισκευή ψυκτών)</t>
  </si>
  <si>
    <t>0879</t>
  </si>
  <si>
    <t>0892</t>
  </si>
  <si>
    <t>Ασφάλεια δικύκλου</t>
  </si>
  <si>
    <t xml:space="preserve">0912 </t>
  </si>
  <si>
    <t>Τέλη κυκλοφορίας δικύκλου</t>
  </si>
  <si>
    <t>1431</t>
  </si>
  <si>
    <t>ΒΟΜ : ΚΕΝΤΡΙΚΕΣ ΔΑΠΑΝΕΣ</t>
  </si>
  <si>
    <t>ΔΑΠΑΝΗ</t>
  </si>
  <si>
    <t>ΚΔΟΥ</t>
  </si>
  <si>
    <t>ΔΙΚΑΣΤΙΚΑ ΕΞΟΔΑ</t>
  </si>
  <si>
    <t>ΕΠΙΔΟΣΕΙΣ</t>
  </si>
  <si>
    <t>ΚΟΙΝΟ ΚΕΦΑΛΑΙΟ</t>
  </si>
  <si>
    <t xml:space="preserve">ΣΙΤΙΣΗ </t>
  </si>
  <si>
    <t>ΣΤΕΓΑΣΤΙΚΟ ΕΠΙΔΟΜΑ</t>
  </si>
  <si>
    <t>3000</t>
  </si>
  <si>
    <t>ΒΟΜ : ΒΙΒΛΙΟΘΗΚΗΣ</t>
  </si>
  <si>
    <t>1259</t>
  </si>
  <si>
    <t>ΒΟΜ : ΑΘΗΝΑΣ</t>
  </si>
  <si>
    <t>0881</t>
  </si>
  <si>
    <t>0887</t>
  </si>
  <si>
    <t>0899</t>
  </si>
  <si>
    <t>ΣΥΝΤΗΡΗΣΗ - ΥΠΟΣΤΗΡΙΞΗ ΕΦΑΡΜΟΓΩΝ OTS (Μισθοδοσίας, Διαχείρισης Προσωπικού, Οικονομικής Διαχείρισης)       Προέγκριση</t>
  </si>
  <si>
    <t>ΣΥΝΤΗΡΗΣΗ - ΥΠΟΣΤΗΡΙΞΗ ΕΦΑΡΜΟΓΗΣ ΣΗΔΕ Docutracks / Νέες λειτουργικότητες στο σύστημα διαχείρισης εγγράφων  Προέγκριση</t>
  </si>
  <si>
    <t>0891α</t>
  </si>
  <si>
    <t>ΦΥΛΑΞΗ (ΣΥΜΒΑΣΗ 21SYM008207169)</t>
  </si>
  <si>
    <t>Ανανέωση πακέτου πρόσβασης στο λογισμικό “IBM SPSS Statistics &amp; Αmos</t>
  </si>
  <si>
    <t xml:space="preserve">Ανανέωση Υποστήριξης Συστήματος Διαχείρισης Δικτύου Cisco Prime Infrastructure </t>
  </si>
  <si>
    <t>Συντήρηση υποστήριξη  συστήματος IP τηλεφωνίας Σύστημα Τηλεφωνίας (cucm 11.5)</t>
  </si>
  <si>
    <t xml:space="preserve">Ανανέωση πρόσβασης στην πλατφόρμα ηλεκτρονικής διδασκαλίας “ZOOM EDUCATION”, </t>
  </si>
  <si>
    <t xml:space="preserve">Ανανέωση συμβολαίου συντήρησης /υποστήριξης  MISTER CA Μetrics </t>
  </si>
  <si>
    <t>ΣΥΝΤΗΡΗΣΗ - ΥΠΟΣΤΗΡΙΞΗ UNIVERSIS</t>
  </si>
  <si>
    <t>ΣΥΝΔΡΟΜΗ  GUNET</t>
  </si>
  <si>
    <t>ΨΗΦΙΑΚΕΣ ΥΠΟΓΡΑΦΕΣ GUNET</t>
  </si>
  <si>
    <t xml:space="preserve"> Ανανέωση πακέτου λογισμικού MATLAB Campus-Wide Suite  </t>
  </si>
  <si>
    <t>0426</t>
  </si>
  <si>
    <r>
      <t>ΣΥΝΤΗΡΗΣΗ ΛΟΙΠΩΝ ΕΦΑΡΜΟΓΩΝ ΒΙΒΙΛΙΟΘΗΚΗΣ   (Αναβάθμιση λογισμικού vufind και web</t>
    </r>
    <r>
      <rPr>
        <sz val="12"/>
        <rFont val="Tahoma"/>
        <family val="2"/>
        <charset val="161"/>
      </rPr>
      <t xml:space="preserve">, Συντήρηση λογισμικού Gespage,Αναβάθμιση και Παραμετροποίηση διαδικτυακού περιβάλλοντος  on line καταλόγου βιβλιοθήκης   </t>
    </r>
  </si>
  <si>
    <t>ΠΔΕ_ΕΘΝΙΚΟ ΣΚΕΛΟΣ (ΕΠΑ)</t>
  </si>
  <si>
    <t>2639A</t>
  </si>
  <si>
    <t>ΣΤΕΓΑΣΗ (συντήρηση φοιτ. Κατοικιών)</t>
  </si>
  <si>
    <t>ΜΙΣΘΩΜΑΤΑ ΚΤΙΡΙΩΝ</t>
  </si>
  <si>
    <t>ΚΤΕΛ</t>
  </si>
  <si>
    <t>ΚΑΥΣΙΜΑ ΥΠΗΡΕΣΙΑΚΟΥ ΛΕΩΦΟΡΕΙΟΥ</t>
  </si>
  <si>
    <t>ΠΕΤΡΕΛΑΙΟ ΘΕΡΜΑΝΣΗΣ</t>
  </si>
  <si>
    <t>Μισθώματα για τη στέγαση φοιτητών ΠΜΡ</t>
  </si>
  <si>
    <t>Υγρά καύσιμα</t>
  </si>
  <si>
    <t>Μυοκτονία</t>
  </si>
  <si>
    <t>Συντήρηση δικύκλου ΡΥΒ0251 &amp; ΚΤΕΟ</t>
  </si>
  <si>
    <t>Υλικά συντήρηση δικύκλου ΡΥΒ0251</t>
  </si>
  <si>
    <t>ΣΥΝΤΗΡΗΣΗ ΦΩΤΟΤΥΠΙΚΩΝ ΚΥ-ΠΑΡΑΡΤΗΜΑΤΑ</t>
  </si>
  <si>
    <t>ΣΥΝΤΗΡΗΣΗ ΒΙΒΛΙΟΣΤΑΣΙΩΝ ΧΙΟΥ</t>
  </si>
  <si>
    <t>έχει σύμβαση</t>
  </si>
  <si>
    <t>ΣΥΝΤΗΡΗΣΗ ΠΥΡΑΝΙΧΝΕΥΣΗΣ - ΣΥΝΑΓΕΡΜΟΥ ΣΑΜΟΥ</t>
  </si>
  <si>
    <t xml:space="preserve">ΣΥΝΤΗΡΗΣΗ ΚΛΙΜΑΤΙΣΤΙΚΩΝ ΠΑΡΑΡΤΗΜΑΤΩΝ </t>
  </si>
  <si>
    <t>ΣΥΝΤΗΡΗΣΗ ΠΥΡΑΝΙΧΝΕΥΣΗΣ ΧΙΟΥ</t>
  </si>
  <si>
    <t>ΑΝΑΝΕΩΣΗ ΣΥΝΔΡΟΜΩΝ 10 ΒΑΣΕΩΝ ΔΕΔΟΜΕΝΩΝ</t>
  </si>
  <si>
    <t>έχει 3 συμβάσεις</t>
  </si>
  <si>
    <r>
      <t>ΛΟΓΙΣΜΙΚΟ ΛΟΓΟΚΛΟΠΗΣ ΣΕΑΒ (</t>
    </r>
    <r>
      <rPr>
        <b/>
        <u/>
        <sz val="12"/>
        <rFont val="Tahoma"/>
        <family val="2"/>
        <charset val="161"/>
      </rPr>
      <t>TURNITIN</t>
    </r>
    <r>
      <rPr>
        <u/>
        <sz val="12"/>
        <rFont val="Tahoma"/>
        <family val="2"/>
        <charset val="161"/>
      </rPr>
      <t>)</t>
    </r>
  </si>
  <si>
    <r>
      <t xml:space="preserve">ΣΥΝΔΡΟΜΗ </t>
    </r>
    <r>
      <rPr>
        <b/>
        <sz val="12"/>
        <rFont val="Tahoma"/>
        <family val="2"/>
        <charset val="161"/>
      </rPr>
      <t>ΣΕΑΒ</t>
    </r>
  </si>
  <si>
    <t>ΠΡΟΒΛΕΨΗ ΓΙΑ ΣΥΜΜΕΤΟΧΗ ΣΕ ΚΟΙΝΕΣ ΔΡΑΣΕΙΣ ΤΟΥ ΣΕΑΒ-(αναβάθμιση αποθετηρίου )+ συνδρομή ΣΕΑΒ</t>
  </si>
  <si>
    <t>ΜΥΟΚΤΟΝΙΑ</t>
  </si>
  <si>
    <t>ΑΝΑΝΕΩΣΗ ΣΥΝΔΡΟΜΩΝ ΠΕΡΙΟΔΙΚΩΝ</t>
  </si>
  <si>
    <t>ΣΥΝΔΡΟΜΗ ΗΛΕΚΤΡΟΝΙΚΩΝ ΒΙΒΛΙΩΝ+ ΑΓΟΡΑ ΦΘΑΡΜΕΝΩΝ</t>
  </si>
  <si>
    <t>Προμήθεια υγρών καυσήμων &amp; λιπαντικών</t>
  </si>
  <si>
    <t xml:space="preserve">ΒΟΜ: </t>
  </si>
  <si>
    <t>ΜΥΤΙΛΗΝΗΣ</t>
  </si>
  <si>
    <t>Σύντομη περιγραφή δαπάνης</t>
  </si>
  <si>
    <t>Μεταφορά Φοιτητών(ΚΤΕΛ)</t>
  </si>
  <si>
    <t>Καύσιμα (πετρ. Θέρμανσης, κίνησης βενζίνες)</t>
  </si>
  <si>
    <t>Προμήθεια   εξοπλισμού ασφαλείας, σχοινιών- ναυτικών εξαρτημάτων-υφαλοχρωμάτων ,  ανταλλακτικών-αναλωσίμων μηχανής,ηλεκτρολογικών σκάφους</t>
  </si>
  <si>
    <t>912Α</t>
  </si>
  <si>
    <t>Τέλη επιθεώρησης , τηλεπικοινωνιακά τέλη, τέλη υδροδροτησης ηλεκτροδότησης ΕΣ Αμφιτρίτη.</t>
  </si>
  <si>
    <t>Δαπάνες απαραίτητες για συντήρηση των οχημάτων</t>
  </si>
  <si>
    <t>Ασφάλεια σκάφους  ΕΣ Αμφιτρίτη.</t>
  </si>
  <si>
    <t>Ασφάλειες οχημάτων</t>
  </si>
  <si>
    <t>ΧΙΟΥ</t>
  </si>
  <si>
    <t xml:space="preserve">ΛΗΜΝΟΥ </t>
  </si>
  <si>
    <t xml:space="preserve">Δημοσίευση στον έντυπο τύπο, των ανακοινώσεων προκηρύξεων θέσεων προσωπικού ΝΕΑ ΣΥΜΒΑΣΗ </t>
  </si>
  <si>
    <t>ΔΗΜΟΣΙΕΥΣΕΙΣ ΑΓΟΝΩΝ ΔΙΑΓΩΝΙΣΜΩΝ (εσπα ΚΛΠ)</t>
  </si>
  <si>
    <t>συμΒαση COURIER (NEA)</t>
  </si>
  <si>
    <t>ΣΥΝΔΡΟΜΕΣ ΝΟΜΙΚΗΣ ΥΠΗΡΕΣΙΑΣ</t>
  </si>
  <si>
    <t>ΜΑΤΣΟΣ</t>
  </si>
  <si>
    <t xml:space="preserve">ΠΡΟΜΗΘΕΙΑ ΑΝΑΝΕΩΣΗΣ ΑΔΕΙΩΝ ΧΡΗΣΗΣ ΛΟΓΙΣΜΙΚΟΥ MICROSOFT </t>
  </si>
  <si>
    <t>ΠΑΠΑΧΙΟΥ</t>
  </si>
  <si>
    <t>Συντήρηση Tape Library</t>
  </si>
  <si>
    <t>ΚΔΠΕ ΑΝΑΓΚΕΣ ΕΞΟΠΛΙΣΜΟΥ</t>
  </si>
  <si>
    <t>ΚΟΝΤΑΡΑ</t>
  </si>
  <si>
    <t>Απολυμάνσεις covid</t>
  </si>
  <si>
    <t>ΠΡΟΣΑΥΞΗΣΗ ΑΠΟΔΟΧΩΝ</t>
  </si>
  <si>
    <t>0700Α</t>
  </si>
  <si>
    <t>ΟΤΕ (6Χ 20.000)</t>
  </si>
  <si>
    <t>ΣΥΜΒΑΣΗ ΚΑΘΑΡΙΟΤΗΤΑΣ</t>
  </si>
  <si>
    <t>0289A</t>
  </si>
  <si>
    <t>Ασκούμενοι Δικηγόροι</t>
  </si>
  <si>
    <t>ΕΝΤΕΤΑΛΜΕΝΟΙ ΔΙΔΑΣΚΟΝΤΕΣ</t>
  </si>
  <si>
    <t>Τ/113 ταμεικό μισθ. ΕΝΤΕΤΑΛΜΕΝΟΙ ΔΙΔΑΣΚΟΝΤΕΣ</t>
  </si>
  <si>
    <t>Λοιπές αποδόσεις -Υπέρ Ε.Α.ΔΗ.ΣΥ.</t>
  </si>
  <si>
    <t>0911Α</t>
  </si>
  <si>
    <t>9853</t>
  </si>
  <si>
    <t>Φόρος Ακινήτων</t>
  </si>
  <si>
    <t>Συμμετοχές σε μετοχικό κεφάλαιο</t>
  </si>
  <si>
    <t>Εκπαιδευτικές εκδρομές τμήματος Γεωγρφίας και Περιβάλλοντος*</t>
  </si>
  <si>
    <t>Φοιτητές</t>
  </si>
  <si>
    <t>Μισθώματα 4 κτιρίων**</t>
  </si>
  <si>
    <t>Στέγαση Φοιτητών (Μισθώματα)                          </t>
  </si>
  <si>
    <t>Μίσθωση Φωτοτυπικών</t>
  </si>
  <si>
    <t>Μεταφορές - μετακομίσεις</t>
  </si>
  <si>
    <t>Μεταφορές διάφορες</t>
  </si>
  <si>
    <t>Υπηρεσίες για τη συντήρηση των κτιρίων λόγω λύσης μισθώσεων + εκτακτα</t>
  </si>
  <si>
    <t xml:space="preserve">Οικοδομικές Εργασίες </t>
  </si>
  <si>
    <t xml:space="preserve">Επαναχρωματισμός  90 μεταλλικών  ραφιέρων του παραρτήματος βιβλιοθήκης Μυτιλήνης </t>
  </si>
  <si>
    <t>Συντηρήσεις οχημάτων</t>
  </si>
  <si>
    <t>Υπηρεσίες ανέλκυσης καθέλκυσης του καθαρισμού και της βαφής των υφάλων κ.α. ΕΣ Αμφιτρίτη.</t>
  </si>
  <si>
    <t>"Σκάφος Αμφιτρίτη"</t>
  </si>
  <si>
    <t>Οχήματα</t>
  </si>
  <si>
    <t>Διάφορα</t>
  </si>
  <si>
    <t>Τέλη κυκλοφορίας μεταφορικών μέσων.</t>
  </si>
  <si>
    <t>Υλικά για τη συντήρηση των κτιρίων μισθωμένων + έκτακτα</t>
  </si>
  <si>
    <t>Υλικά για συντήρηση των οχημάτων</t>
  </si>
  <si>
    <t>Στέγαση Φοιτητών (Δαπάνες φοιτητικών κατοικιών + δαπάνη ύδρευσης ΦΚΜ)</t>
  </si>
  <si>
    <t xml:space="preserve">Προμήθεια εργαστηριακών αναλωσίμων σχολής Περιβάλλοντος </t>
  </si>
  <si>
    <t xml:space="preserve">Μισθώματα κτιρίων </t>
  </si>
  <si>
    <t>ΔΕΥΑΧ</t>
  </si>
  <si>
    <t>Προμήθεια κλειδιών και τηλεκοντρόλ, στόρια/περσίδες</t>
  </si>
  <si>
    <t xml:space="preserve">ΜΙΣΘΩΣΗ ΕΣΤΙΑΤΟΡΙΟΥ ΙΩΑΝΝΗ ΤΖΑΤΖΟΓΛΟΥ </t>
  </si>
  <si>
    <t xml:space="preserve">ΜΙΣΘΩΣΗ ΚΤΗΡΙΟΥ ΙΔΙΟΚΤΗΣΙΑΣ ΑΙΚΑΤΕΡΙΝΗΣ ΜΗΝΑ </t>
  </si>
  <si>
    <t xml:space="preserve">ΜΙΣΘΩΣΗ ΚΤΗΡΙΟΥ ΙΔΙΟΚΤΗΣΙΑΣ ΚΟΝΤΟΥ </t>
  </si>
  <si>
    <t xml:space="preserve">ΜΙΣΘΩΣΗ ΚΛΙΝΩΝ ΚΥΒΕΛΗΣ ΤΖΑΤΖΟΓΛΟΥ </t>
  </si>
  <si>
    <t xml:space="preserve">ΜΕΤΑΦΟΡΑ ΦΟΙΤΗΤΩΝ ΓΙΑ ΤΙΣ ΑΝΑΓΚΕΣ ΜΑΘΗΜΑΤΩΝ </t>
  </si>
  <si>
    <t xml:space="preserve">ΔΑΠΑΝΕΣ ΣΥΝΤΗΡΗΣΗΣ &amp; ΕΠΙΣΚΕΥΗΣ ΚΤΗΡΙΩΝ </t>
  </si>
  <si>
    <t xml:space="preserve">ΑΝΑΝΕΩΣΗ ΠΙΣΤΟΠΟΙΗΤΙΚΟΥ ΠΥΡΑΣΦΑΛΕΙΑΣ ΣΕ 3 ΚΤΗΡΙΑ </t>
  </si>
  <si>
    <t xml:space="preserve">ΚΑΥΣΙΜΑ </t>
  </si>
  <si>
    <t>ΛΙΣΤΑ ΑΝΑΛΥΣΗ  ΑΝΑΓΚΩΝ 2024 (λειτουργικά)</t>
  </si>
  <si>
    <t>ΣΥΝΤΗΡΗΣΗ ΚΑΙ ΕΠΙΣΚΕΥΗ ΚΤΙΡΙΩΝ</t>
  </si>
  <si>
    <t>ΣΥΝΤΗΡΗΣΗ ΚΑΙ ΕΠΙΣΚΕΥΗ ΛΟΙΠΩΝ ΜΟΝΙΜΩΝ ΕΓΚΑΤΑΣΤΑΣΕΩΝ</t>
  </si>
  <si>
    <t>ΣΥΝΤΗΡΗΣΗ ΚΑΙ ΕΠΙΣΚΕΥΗ ΜΕΤΑΦΟΡΙΚΩΝ ΜΕΣΩ ΞΗΡΑΣ</t>
  </si>
  <si>
    <t>ΑΣΦΑΛΙΣΤΡΑ ΟΧΗΜΑΤΩΝ</t>
  </si>
  <si>
    <t>ΤΕΛΗ ΚΥΚΛΟΦΟΡΙΑΣ</t>
  </si>
  <si>
    <t>ΕΙΔΗ ΣΥΝΤΗΡΗΣΗΣ ΚΑΙ ΕΠΙΣΚΕΥΗΣ ΚΤΙΡΙΩΝ ΓΕΝΙΚΑ</t>
  </si>
  <si>
    <t>ΠΡΟΜΗΘΕΙΑ ΕΙΔΩΝ ΣΥΝΤΗΡΗΣΗΣ ΚΑΙ ΕΠΙΣΚΕΥΗΣ ΛΟΙΠΩΝ ΜΟΝΙΜΩΝ ΕΓΚΑΤΑΣΤΑΣΕΩΝ</t>
  </si>
  <si>
    <t>ΠΡΟΜΗΘΕΙΑ ΕΙΔΩΝ ΣΥΝΤΗΡΗΣΗΣ ΜΕΤΑΦΟΡΙΚΩΝ ΜΕΣΩΝ</t>
  </si>
  <si>
    <t>ΒΟΜ : ΡΟΔΟΥ</t>
  </si>
  <si>
    <t>Υπερωριακή απασχόληση αποσπασμένου κ. Θεόδωρου Κωστή σε Ευρωβουλευτή &amp; Δημ. Παπαγιαννάκη σε βουλευτή</t>
  </si>
  <si>
    <t>Υπερωριακή απασχόληση (νυχτερινά και εξαιρέσιμες) αποσπασμένου κ. Θεόδωρου Κωστή σε Ευρωβουλευτή &amp; Δημ. Παπαγιαννάκη σε βουλευτή</t>
  </si>
  <si>
    <t>Πιστοποιητικά ανελκυστήρων &amp; επισκευή βλαβών</t>
  </si>
  <si>
    <t>1299</t>
  </si>
  <si>
    <t xml:space="preserve">Προμήθεια φιάλων INERGEN </t>
  </si>
  <si>
    <t>1312</t>
  </si>
  <si>
    <t>Φαρμακευτικό υλικό</t>
  </si>
  <si>
    <t>Εργασίες συντήρησησ δικύκλου ΡΥΒ0251</t>
  </si>
  <si>
    <t>Συντήρηση μηχανημάτων (ετήσιος έλεγχος φωτοτυπικών &amp; πλυντικής μηχανής)</t>
  </si>
  <si>
    <t>ΒΟΜ : ΣΥΡΟΥ</t>
  </si>
  <si>
    <t>ΜΙΣΘΩΣΗ ΕΣΤΙΑΤΟΡΙΟΥ -ΓΕΩΡΓΙΑΔΟΥ ΕΥΑΓΓΕΛΙΑ ΚΑΙ ΓΕΩΡΓΙΑΔΗΣ ΜΙΧΑΛΗΣ</t>
  </si>
  <si>
    <t xml:space="preserve">ΜΙΣΘΩΣΗ ΚΤΗΡΙΟΥ ΔΙΟΙΚΗΣΗΣ -ΕΠΙΜΕΛΗΤΗΡΙΟ ΚΥΚΛΑΔΩΝ </t>
  </si>
  <si>
    <t>ΜΙΣΘΩΣΗ ΓΡΑΦΕΙΩΝ-ΣΤΕΦΑΝΟΥ ΓΡΗΓΟΡΗΣ ΚΑΙ ΣΤΕΦΑΝΟΥ ΠΕΤΡΟΣ</t>
  </si>
  <si>
    <t>ΜΙΣΘΩΣΗ ΑΠΟΘΗΚΗΣ -ΟΛΟΚΛΗΡΩΣΗ ΔΙΑΓΩΝΙΣΜΟΥ 2024-Υπ.Αριθμ.Πρωτ.:  29053/05.09.23 Απόφαση  έγκρισης Σκοπιμότητας Πρύτανη ΑΔΑ:9Β3Α469Β7Λ-2ΞΚ</t>
  </si>
  <si>
    <t>ΜΙΣΘΩΣΗ ΚΛΙΝΩΝ ΑΛΙΦΡΑΓΚΗΣ ΝΙΚΟΛΑΟΣ (ΗΡ.ΠΟΛΥΤΕΧΝΕΙΟΥ 70 ΕΡΜΟΥΠΟΛΗ)</t>
  </si>
  <si>
    <t>ΛΙΣΤΑ ΑΝΑΓΚΩΝ 2024 (λειτουργικά)</t>
  </si>
  <si>
    <t>ΜΟΝΑΔΑ</t>
  </si>
  <si>
    <t>Αποζημίωση για συμμετοχή σε συμβούλια ή επιτροπές (περιλαμβάνονται και ιδιώτες)</t>
  </si>
  <si>
    <t>Βάζουμε 30.000 και βλέπουμε…</t>
  </si>
  <si>
    <t>Διπλές Αποδοχές</t>
  </si>
  <si>
    <t>ΙΔΟΧ ΚΑΘΑΡΙΟΤΗΤΑ (1/1-31/7)</t>
  </si>
  <si>
    <t xml:space="preserve">Τα βάζουμε και βλέπουμε </t>
  </si>
  <si>
    <t>Αμοιβες Δικηγόρων</t>
  </si>
  <si>
    <t>τα αύξησα κατά 500</t>
  </si>
  <si>
    <t>Πιστοποίηση του Πανεπιστημίου Αιγαίου κατά το πρότυπου ΕΛΟΤ 1429:2008 Τύπος Α’ και Β’ και ετήσια επιθεώρηση για το έτος 2024</t>
  </si>
  <si>
    <t>Υποστήριξη του ΠΑΝΕΠΙΣΤΗΜΙΟΥ ΑΙΓΑΙΟΥ στη συνεχή εναρμόνιση του με το πρότυπο ΕΛΟΤ 1429:2008 Τύπος Α’ και Β΄ και τη σχετική πιστοποίηση του για το έτος 2024</t>
  </si>
  <si>
    <t xml:space="preserve">Τεχνικος-Ιατρος (ΣΥΜΒΑΣΗ ) </t>
  </si>
  <si>
    <t>ΦΙΟΡΗ</t>
  </si>
  <si>
    <t>ΝΕΑ ΔΙΑΓΩΝΙΣΤΙΚΗ ΔΙΑΔΙΚΑΣΙΑ</t>
  </si>
  <si>
    <t>Έγκριση ανάθεσης για την ανανέωση συμβολαίου υποστήριξης – άδειας χρήσης του λογισμικού ACE ERP για την περίοδο 2024-2025</t>
  </si>
  <si>
    <t>Τραπεζικές προμήθειες</t>
  </si>
  <si>
    <t>0532A</t>
  </si>
  <si>
    <t>Έξοδα Κηδείας υπαλλήλων &amp; συνταξιούχων</t>
  </si>
  <si>
    <t>ΜΕΤΑΚΙΝΗΣΕΙΣ</t>
  </si>
  <si>
    <t>0715Α</t>
  </si>
  <si>
    <t>Ημερήσια αποζημίωση μετακίνησης για εκτέλεση υπηρεσίας στην ημεδαπή υπαλλήλων</t>
  </si>
  <si>
    <t>Ημερήσια αποζημίωση μετακίνησης για εκτέλεση υπηρεσίας υπαλλήλων απο την ημεδαπήστην αλλοδαπή ή και αντίστροφα</t>
  </si>
  <si>
    <t>Ημερήσια αποζημίωση μετακίνησης για εκτέλεση υπηρεσίας στην ημεδαπή προσώπων που δεν έχουν την υπαλληλική ιδιότητα</t>
  </si>
  <si>
    <t>ΣΥΝΟΛΟ ΜΕΤΑΚΙΝΗΣΕΙΣ</t>
  </si>
  <si>
    <t>0817A</t>
  </si>
  <si>
    <t>Μισθώματα μηχανικού και λοιπού εξοπλισμού</t>
  </si>
  <si>
    <t>1200* 12</t>
  </si>
  <si>
    <t>ΣΥΜΒΑΣΗ ΠΟΣΟ ΓΙΑ 2024 ΡΟΔΟΣ</t>
  </si>
  <si>
    <t xml:space="preserve">ΣΥΜΒΑΣΗ ΠΟΣΟ ΓΙΑ 2024 </t>
  </si>
  <si>
    <t>0855</t>
  </si>
  <si>
    <t>Επιδείξεις, γιορτές και λοιπά θεάματα</t>
  </si>
  <si>
    <t>δημιουργία video προβολής, δημιουργία φωτογραφικής βιβλιοθήκης με νέες φωτογραφίες από τις Πανεπ. Μονάδες</t>
  </si>
  <si>
    <t>0859</t>
  </si>
  <si>
    <t>Συντήρηση &amp; επισκευή κτιρίων</t>
  </si>
  <si>
    <t>Εκτυπώσεις, εκδόσεις γενικά και βιβλιοδετήσεις</t>
  </si>
  <si>
    <t>5πτυχο, 
σελιδοδείκτες</t>
  </si>
  <si>
    <t xml:space="preserve">Παροχή υπηρεσιών εκτυπώσεων και ψηφιοποίησης  σχεδίων  Μηχανικών  (ασπρόμαυρων  και  έγχρωμων)  διαφόρων διαστάσεων (Α0 και Α1) </t>
  </si>
  <si>
    <t>Περιοδικό ΑΙΓΑΙΟ.edu  τεύχος, 
κάρτες νέας πρυτανικής αρχής</t>
  </si>
  <si>
    <t>470.779,28 ΠΟΣΟ ΣΥΜΒΑΣΗΣ  ΕΤΟΣ 2024 ΓΙΑ ΜΥΤΙΛΗΝΗ ΧΙΟ ΣΑΜΟ ΚΑΙ ΓΙΑ ΡΟΔΟ ΣΥΡΟ  2024 121.520,00 ΣΥΜΦΩΝΑ ΜΕ ΔΙΑΚΗΡΥΞΗ</t>
  </si>
  <si>
    <t>ΕΚΤΕΛΕΣΗ ΔΙΚΑΣΤΙΚΩΝ ΑΠΟΦΑΣΕΩΝ</t>
  </si>
  <si>
    <t>948,60+2066,97+967,20 ΠΟΣΑ ΤΟΥ 2023 ΔΕΝ ΓΝΩΡΙΖΟΥΜΕ ΕΝΔΕΧΟΜΕΝΗ ΑΥΞΗΣΗ ΤΩΝ ΥΠΗΡΕΣΙΩΝ</t>
  </si>
  <si>
    <t>0899A</t>
  </si>
  <si>
    <t>ΣΥΝΤΗΡΗΣΗ - ΥΠΟΣΤΗΡΙΞΗ συστημάτων Τηλεδιασκέψεων και Τηλεκπαιδεύσεων</t>
  </si>
  <si>
    <t>Επέκταση συντήρησης/υποστήριξης αποθηκευτικού συστήματος</t>
  </si>
  <si>
    <t>ΚΔΟΥ(ΚΟΝΤΑΡΑ)</t>
  </si>
  <si>
    <t>(με πρόβλεψη +15% επί της συνδρομής του 2023)</t>
  </si>
  <si>
    <t>Μετακομίσεις-Μετεγκαταστάσεις σε νέα κτίρια</t>
  </si>
  <si>
    <t>Έκτακτες λειτουργκές δαπάνες</t>
  </si>
  <si>
    <t>ΦΟΡΟΣ ΑΚΙΝΗΤΩΝ</t>
  </si>
  <si>
    <t>ΕΝΦΙΑ ΡΟΔΟΥ</t>
  </si>
  <si>
    <t>Βιβλια Νομικής Υπηρσίας</t>
  </si>
  <si>
    <t>ΜΑΡΙΑΝΘΗ ΔΟΥΚΑΚΗ</t>
  </si>
  <si>
    <t>Προμήθεια υλικών μηχανογραφικών κλπ συναφών εφαρμογών</t>
  </si>
  <si>
    <t>9853Α</t>
  </si>
  <si>
    <t>ΣΥΜΜΕΤΟΧΕΣ ΣΕ ΜΕΤΟΧΙΚΟ ΚΕΦΑΛΑΙΟ (Study in Greece)</t>
  </si>
  <si>
    <t>ΜΗ ΤΙΙΜΟΓΗΜΕΝΕΣ ΔΙΑΔΙΑΚΑΣΙΕΣ 2023</t>
  </si>
  <si>
    <t>ΧΡΗΣΗ ΤΑΜΕΙΑΚΟΥ 2023</t>
  </si>
  <si>
    <t>ΣΙΤΙΣΗ από επιχ 2023</t>
  </si>
  <si>
    <t>0212Α</t>
  </si>
  <si>
    <t>ΕΝΤΕΤΑΛΜΕΝΟΙ ΔΙΔΑΣΚΟΝΤΕΣ (Βασικός μισθός εκτάκτων)</t>
  </si>
  <si>
    <t>0224Α</t>
  </si>
  <si>
    <t>ΕΝΤΕΤΑΛΜΕΝΟΙ ΔΙΔΑΣΚΟΝΤΕΣ (Οικογενειακή παροχή)</t>
  </si>
  <si>
    <t>0244Α</t>
  </si>
  <si>
    <t>ΕΝΤΕΤΑΛΜΕΝΟΙ ΔΙΔΑΣΚΟΝΤΕΣ (Επίδομα διδακτικής προετοιμασίας &amp; εξωδιδακτ. Απασχόλησης)</t>
  </si>
  <si>
    <t>Εισφορές στον Ε.Φ.Κ.Α. για μισθωτούς: α. Ιδ.Δικ., και β. Δημ.Δικ. μετά την 1.1.2011 είτε υπάγονται μέχρι 31.12.16 βάσει ειδικών διατάξεων σε ασφαλ-συνταξ καθεστώς λοιπών ασφαλιστικών οργανισμών πλην δημοσίου - προσωπικού αμοιβομένου 407/80</t>
  </si>
  <si>
    <t>0212α κλπ</t>
  </si>
  <si>
    <t>ΣΥΝΟΛΟ ΕΝΤΕΤΑΛΜΕΝΟΙ ΔΙΔΑΣΚΟΝΤΕΣ</t>
  </si>
  <si>
    <t>ΑΝΕΞΟΦΛΗΤΑ 2023 Σίτιση</t>
  </si>
  <si>
    <t>ΑΝΕΞΟΦΛΗΤΑ 2023 Εντεταλμένοι Διδάσκοντες</t>
  </si>
  <si>
    <t>ΑΝΕΞΟΦΛΗΤΑ 2023 ΣΤΕΓΑΣΙΚΟ ΕΠΙΔΟΜΑ</t>
  </si>
  <si>
    <t>ΑΝΕΞΟΦΛΗΤΑ 2023 Λειτουργικά</t>
  </si>
  <si>
    <t xml:space="preserve">έχει σύμβαση </t>
  </si>
  <si>
    <t xml:space="preserve">ΘΑ ΕΧΕΙ ΣΥΜΒΑΣΗ </t>
  </si>
  <si>
    <t>Ύδρευση &amp; άρδευση</t>
  </si>
  <si>
    <t>Απολύμανση-Μυοκτονία-εντομοκτονία</t>
  </si>
  <si>
    <t>εσοδα: ΚΑΕ κρατήσεων 5000</t>
  </si>
  <si>
    <t>έσοδα: Δικαστικές Αποφάσεις KAE 0194</t>
  </si>
  <si>
    <t>3399δ/5299δ</t>
  </si>
  <si>
    <t>ΠΡΟΥΠΟΛΟΓΙΣΜΟΣ 2024</t>
  </si>
  <si>
    <t>Ανεξόφλητα 2023-&gt;</t>
  </si>
  <si>
    <t>Ανεξόφλητες υποχρεώσεις 2023  με χρήση ταμειακού υπολοιπου -&gt;</t>
  </si>
  <si>
    <t>ανεκτέλεστες διαδικασίες 2023 με χρήση ταμειακού υπολοίπου</t>
  </si>
  <si>
    <t>ΣΥΝΟΛΟ Π/Υ 2024</t>
  </si>
  <si>
    <t>ΣΥΝΟΛΟ:</t>
  </si>
  <si>
    <t xml:space="preserve"> ΑΝΕΞΟΦΛΗΤΕΣ 2023</t>
  </si>
  <si>
    <t>εκρεμμείς διαδικασίες 2023</t>
  </si>
  <si>
    <t>προκύπτει από χρηματ Νοεμβ 2023 που ήταν 79.200 και απορροφήθηκαν 17.832,43 το Νοέμβ του 2023 και άλλα 17832,43 συμβ Δεκεμβρίου προς μεταφορά και πληρωμή τον Ιαν του 2024. Επομένως, 79.200 - 17832,43 (απορ) = 61367,57 - 17832,43 (συμβασ) = 43515,14 μεταφορά ταμ στο 2024</t>
  </si>
  <si>
    <t>ΑΝΕΛΑΣΤΙΚΕΣ ΔΑΠΑΝΕΣ 2024</t>
  </si>
  <si>
    <t>ΠΕΡΙΓΡΑΦΗ</t>
  </si>
  <si>
    <t>2η Τροποποίηση (ΤΠ)</t>
  </si>
  <si>
    <t>Πάγια δαπάνη μίσθωσης 3 κτιρίων από 01.04 - 30.09.24</t>
  </si>
  <si>
    <t>Οικοδομικές εργασίες (λιθόκτιστος τοίχος έκτακτες επισκευές και συντηρήσεις κ.α.)</t>
  </si>
  <si>
    <t>Συντήρηση 3 οχημάτων</t>
  </si>
  <si>
    <t>Συντήρηση μηχανολογικού εξοπλισμού της μονάδας</t>
  </si>
  <si>
    <t>Απόσυρση &amp; καταστροφή τοξικών υγρών αποβλήτων</t>
  </si>
  <si>
    <t>Τακτοποίηση τράμπας Νομικής Υπηρεσίας</t>
  </si>
  <si>
    <t xml:space="preserve">Προμήθεια Γραφικής ύλης </t>
  </si>
  <si>
    <t>Προμήθεια αναλωσίμων πληροφορικής και μελανιών</t>
  </si>
  <si>
    <t>Προμήθεια ηλεκτρικών λαμπτήρων</t>
  </si>
  <si>
    <t>Υλικά καθαριότητας που δεν περέχονται από την εταιρέια.</t>
  </si>
  <si>
    <t>Υλικά για Οικοδομικές εργασίες (λιθόκτιστος τοίχος έκτακτες επισκευές και συντηρήσεις κ.α.)</t>
  </si>
  <si>
    <t>Υλικά &amp; εξαρτήματα για αποκατάσταση λειτουργίας  της των  Α/Θ του κτηρίου Γεωγραφίας.</t>
  </si>
  <si>
    <t>Υλικά για Συντήρηση 3 οχημάτων</t>
  </si>
  <si>
    <t>Προμήθεια υλικών για την άμεση αποκατάσταση των προβλημάτων που παρουσιάζονται στον εξοπλισμό της μονάδας</t>
  </si>
  <si>
    <t>Ξηρογραφικό χαρτί.</t>
  </si>
  <si>
    <t>Λοιπές προμήθειες</t>
  </si>
  <si>
    <t>Δαπάνη συντηρήσεων Φοιτητικών κατοικιών.</t>
  </si>
  <si>
    <t>Προμήθεια καρεκλών γραφείου και λοιπών επίπλων.</t>
  </si>
  <si>
    <t>Προμήθεια οθονών Η/Υ.</t>
  </si>
  <si>
    <t>Προμήθεια καταστροφέων εγγραφων βαρέως τύπου</t>
  </si>
  <si>
    <t>Μεταφορές αγαθών (περιλ/νται πλοηγικά &amp; τέλη αερ/μίου &amp; φορτ/κα</t>
  </si>
  <si>
    <t>Μεταφορές επίπλων και εξοπλισμό</t>
  </si>
  <si>
    <t>Δημοσίευση προκηρύξεων Καθαριότητας Μίσθωσης ακινήτων( ΤΜΟΔ)</t>
  </si>
  <si>
    <t>Λήψη Υπηρεσιών  για την άμεση αποκατάσταση των προβλημάτων που παρουσιάζονται στις κτιριακές  εγκαταστάσεις της μονάδας. Ανταλλακτικά πόμολα, κλειδαριές πορτών, παραθύρων, τζαμιών, κουφωμάτων .κτλ.Οικοδομικές εργασίες, Ξυλουργικές εργασίες, Σιδηρουργικές εργασίες</t>
  </si>
  <si>
    <t>Συντήρηση &amp; επισκευή λοιπών μονίμων  εγκαταστάσεων</t>
  </si>
  <si>
    <t>Συντήρηση αντλιών πυρόσβεσης και ΗΜ εγκαταστάσεων Υπηρεσίες (εργασία) για συντήρηση ηλεκτρολογικών εγκαταστάσεων.</t>
  </si>
  <si>
    <t>Ετήσιος έλεγχος-συντήρηση &amp; επισκευή λοιπού εξοπλισμού. Συντήρησή καυστήρων,
Έλεγχος και επισκευή πυρανίχνευσης</t>
  </si>
  <si>
    <t>Αποστολή μηνυμάτων SMS- Μυοκτονία-Απεντόμωση</t>
  </si>
  <si>
    <t>Προμήθεια χαρτιού, γραφικής ύλης ( και μικροαντικειμένων γραφείου)</t>
  </si>
  <si>
    <t>Προμήθεια ειδών αθλητισμού για τις Ομάδες της Μονάδας</t>
  </si>
  <si>
    <t>Προμήθεια τονερ για εκτυπωτές μονάδας, καλώδια , κάμερες, μετατροπέας</t>
  </si>
  <si>
    <t>Προμήθεια ειδών συντήρησης &amp; επισκευής κτιρίων γενικά</t>
  </si>
  <si>
    <t>Χρώματα, Υαλοπίνακες Πλεξιγκλάς και βάψιμο στο στέγαστρο στην είσοδο του αμφιθεάτρου</t>
  </si>
  <si>
    <t>Ηλεκτρολογικό υλικό , πρίζες, μετασχηματιστές, μπαταρίες, ρελέ, καλώδια, διακόπτες  εργαλεία  κλπ. ηλεκτρολογικά  Ανταλλακτικά ανελκυστήρων,
Προμήθεια Η/Μ Εξοπλισμού</t>
  </si>
  <si>
    <t>Λοιπές προμήθειες ειδών συντήρησης &amp; επισκευής μηχανικού &amp; λοιπού εξοπλισμού</t>
  </si>
  <si>
    <t>Λοιπές προμήθειες ειδών συντήρησης &amp; επισκευής μηχανικού &amp; λοιπού εξοπλισμού. Λάμπες βιντεοπροβολέων. Προμήθεια Οπτικοακουστικού Υλικού</t>
  </si>
  <si>
    <t>Προμήθεια υγρών καυσίμων &amp; λιπαντικών</t>
  </si>
  <si>
    <t>Προμήθεια υλικού εκτυπώσεων &amp; βιβλιοδετήσεων</t>
  </si>
  <si>
    <t>Λοιπές Χορηγίες Κοινωνικής Πρόνοιας (Φοιτητικές Εστίες, φοιτητική Λέσχη)</t>
  </si>
  <si>
    <t xml:space="preserve">Δαπάνες συντήρησης φοιτ. Κατοικιών 1 πλυντήριο 8kg με κερματοδέκτη 0,50€.  Τροχήλατες καρέκλες γραφείου </t>
  </si>
  <si>
    <t>Καρέκλες Γραφείου-Βιβλιοθήκες</t>
  </si>
  <si>
    <t>εκκρεμείς διαδικασίες 2023</t>
  </si>
  <si>
    <t>ΑΡΧΙΚΟΣ</t>
  </si>
  <si>
    <t>Δρομολόγηση παροχής από δημοτικό πηγάδι μη πόσιμου νερού, Αντικατάσταση παλαιου αποχετευτικου δικτύου, Επέκταση πάγκων εργαστηρίου</t>
  </si>
  <si>
    <t>Επισκευή Λάπ τοπ  &amp; φωτοτυπικων</t>
  </si>
  <si>
    <t>Εργασίες επισκευης ψυγείων κλιματιστικων, συντήρησης Ηλεκρομηχανών κλπ</t>
  </si>
  <si>
    <t>Γραφική Ύλη - Ετήσια δαπάνη της Μονάδας</t>
  </si>
  <si>
    <t>Αντικατάσταση πίνακα συναγερμου, σκίαστρο στο εργαστ πληροφ. Σκέπαστρο γεννήτριας Γαροφαλλίδιου Κόψιμο χορτων</t>
  </si>
  <si>
    <t>toner</t>
  </si>
  <si>
    <t>Αναλώσιμα Εργαστηρίων</t>
  </si>
  <si>
    <t>Δημοσιεύσεις δύο διαγωνισμών μίσθωσης κτηρίων</t>
  </si>
  <si>
    <t>Χαρτί Α4</t>
  </si>
  <si>
    <t>Προμήθεια hardwere</t>
  </si>
  <si>
    <t>Προμήθεια δύο κλιμματιστικών (Εργαστήριο Κοντου και RACK  Κυδάδειου</t>
  </si>
  <si>
    <t>Είδη καγκελαρίας - Μπαταρίες πινάκων πυρανίχνευσης,- Ηλεκρ. Υλικό, Προγραμματιστές ποτισματος</t>
  </si>
  <si>
    <t>Μηχανή θερμοκόλησης</t>
  </si>
  <si>
    <t>Θάλαμοι - δοκιμαστήρια κλπ για τις ανάγκες των Εργαστηρίων</t>
  </si>
  <si>
    <t>Προμήθεια Ηχομόνωσης (future lamb Κυδάδειο) Υλικών για επισκευή στέγης Κυδάδειο</t>
  </si>
  <si>
    <t>Συναγερμός στο Κτήριο επι της Λ. Δημοκρατίας</t>
  </si>
  <si>
    <t>0851</t>
  </si>
  <si>
    <t>Έξοδα δημοσίευσης αγοράς οικοπέδου για ανέργεση φοιτητικών κατοικιών</t>
  </si>
  <si>
    <t>0863</t>
  </si>
  <si>
    <t>Οικοδομικές εργασίες</t>
  </si>
  <si>
    <t>Συντήρηση φωτοτυπικών μηχανημάτων</t>
  </si>
  <si>
    <t>1261</t>
  </si>
  <si>
    <t>Γραφική ύλη</t>
  </si>
  <si>
    <t>1281</t>
  </si>
  <si>
    <t>Τόνερ εκτυπωτών, αναλώσιμα φωτοτυπικών &amp; ΗΥ</t>
  </si>
  <si>
    <t>1292</t>
  </si>
  <si>
    <t>Προμήθεια λαμπτήρων</t>
  </si>
  <si>
    <t>1381</t>
  </si>
  <si>
    <t xml:space="preserve">Υλικά καθαριότητας τα οποία δεν καλύπτονται από την εταιρεία </t>
  </si>
  <si>
    <t>1413</t>
  </si>
  <si>
    <t>Οικοδομικά υλικά</t>
  </si>
  <si>
    <t>1429</t>
  </si>
  <si>
    <t xml:space="preserve">Ηλεκτρολογικά υλικά, Υδραυλικά υλικά και ανταλλακτικά για βλάβες </t>
  </si>
  <si>
    <t>1439</t>
  </si>
  <si>
    <t>Μπαταρίες, υλικά αναβάθμισης/συντήρησης ΗΥ</t>
  </si>
  <si>
    <t>1731</t>
  </si>
  <si>
    <t>Προμήθεια φωτοτυπικού χαρτιού</t>
  </si>
  <si>
    <t>1841</t>
  </si>
  <si>
    <t>Προμήθεια εργαλείων μικρής αξίας</t>
  </si>
  <si>
    <t>1899</t>
  </si>
  <si>
    <t>Κλειδιά, πόμολα, διάφορες προμήθειες</t>
  </si>
  <si>
    <t>7123</t>
  </si>
  <si>
    <t>ΗΥ, οθόνες, λάπτοπ, πολυμηχανήματα, εκτυπωτές</t>
  </si>
  <si>
    <t xml:space="preserve">ΕΚΠΑΙΔΕΥΤΙΚΗ ΕΚΔΡΟΜΗ ΦΟΙΤΗΤΩΝ </t>
  </si>
  <si>
    <t>ΝΟΣΗΛΕΙΑ ΦΟΙΤΗΤΩΝ</t>
  </si>
  <si>
    <t>ΕΞΟΔΑ ΚΙΝΗΣΗΣ ΕΣΩΤΕΡΙΚΟΥ (ΜΕΤΑΚΙΝΗΣΕΙΣ ΚΟΣΜΗΤΟΡΑ ΚΑΙ ΣΥΜΜΕΤΟΧΗ ΣΕ ΣΥΝΕΔΡΙΑ)</t>
  </si>
  <si>
    <t>ΕΞΟΔΑ ΔΙΑΝΥΚΤΕΡΕΥΣΗΣ ΕΣΩΤΕΡΙΚΟΥ (ΚΟΣΜΗΤΟΡΑΣ-ΣΥΜΜΕΤΟΧΗ ΣΕ ΣΥΝΕΔΡΙΑ)</t>
  </si>
  <si>
    <t>ΗΜΕΡΗΣΙΑ ΑΠΟΖΗΜΙΩΣΗ ΓΙΑ ΜΕΤΑΚΙΝΗΣΕΙΣ ΕΣΩΤΕΡΙΚΟΥ</t>
  </si>
  <si>
    <t>ΗΜΕΡΗΣΙΑ ΑΠΟΖΗΜΙΩΣΗ ΓΙΑ ΜΕΤΑΚΙΝΗΣΕΙΣ ΕΞΩΤΕΡΙΚΟΥ</t>
  </si>
  <si>
    <t>ΕΞΟΔΑ ΚΙΝΗΣΗΣ ΕΞΩΤΕΡΙΚΟΥ  (ΣΥΜΜΕΤΟΧΗ ΣΕ ΣΥΝΕΔΡΙΑ)</t>
  </si>
  <si>
    <t>ΕΞΟΔΑ ΔΙΑΝΥΚΤΕΡΕΥΣΗΣ ΕΞΩΤΕΡΙΚΟΥ (ΣΥΜΜΕΤΟΧΗ ΣΕ ΣΥΝΕΔΡΙΑ)</t>
  </si>
  <si>
    <r>
      <t xml:space="preserve">ΕΞΟΔΑ ΜΕΤΑΚΙΝΗΣΗΣ ΠΡΟΣΩΠΩΝ ΠΟΥ ΔΕΝ ΕΧΟΥΝ ΥΠΑΛΛΗΛΙΚΗ ΙΔΙΟΤΗΤΑ </t>
    </r>
    <r>
      <rPr>
        <b/>
        <sz val="9"/>
        <color theme="1"/>
        <rFont val="Calibri"/>
        <family val="2"/>
        <charset val="161"/>
        <scheme val="minor"/>
      </rPr>
      <t xml:space="preserve">(Πρόσκληση διακεκριμένων ομιλητών σε εκδήλωσεις του τμήματος)  </t>
    </r>
  </si>
  <si>
    <t>0824A</t>
  </si>
  <si>
    <t>ΜΕΤΑΦΟΡΕΣ ΔΙΑΦΟΡΕΣ ΑΝΑΜΕΣΑ ΣΤΑ ΚΤΗΡΙΑ ΤΗΣ ΤΜΗΜΑΤΟΣ</t>
  </si>
  <si>
    <t>ΔΗΜΟΣΙΕΥΣΕΙΣ(Δημοσιεύσεις διαγωνισμόυ μίσθωσης αποθήκης)</t>
  </si>
  <si>
    <r>
      <t>ΣΥΝΤΗΡΗΣΗ ΚΑΙ ΕΠΙΣΚΕΥΗ ΜΟΝΙΜΩΝ ΕΓΚΑΤΑΣΤΑΣΕΩΝ (</t>
    </r>
    <r>
      <rPr>
        <b/>
        <sz val="9"/>
        <color theme="1"/>
        <rFont val="Calibri"/>
        <family val="2"/>
        <charset val="161"/>
        <scheme val="minor"/>
      </rPr>
      <t>επισκευαστικές εργασίες στην υδραυλική</t>
    </r>
    <r>
      <rPr>
        <b/>
        <sz val="11"/>
        <color theme="1"/>
        <rFont val="Calibri"/>
        <family val="2"/>
        <charset val="161"/>
        <scheme val="minor"/>
      </rPr>
      <t xml:space="preserve"> </t>
    </r>
    <r>
      <rPr>
        <b/>
        <sz val="9"/>
        <color theme="1"/>
        <rFont val="Calibri"/>
        <family val="2"/>
        <charset val="161"/>
        <scheme val="minor"/>
      </rPr>
      <t>εγκατάσταση κτηρίων)</t>
    </r>
  </si>
  <si>
    <t>ΣΥΝΤΗΡΗΣΗ ΚΑΙ ΕΠΙΣΚΕΥΗ ΛΟΙΠΟΥ ΕΞΟΠΛΙΣΜΟΥ (Κλιματιστικά Μηχανήματα)</t>
  </si>
  <si>
    <t>ΛΟΙΠΕΣ ΔΑΠΑΝΕΣ (ΣΥΝΤΗΡΗΣΗ ΦΙΛΤΡΩΝ ΠΟΣΙΜΟΥ ΝΕΡΟΥ,ΚΑΘΑΡΙΣΤΗΡΙΟ…)</t>
  </si>
  <si>
    <t>ΠΡΟΜΗΘΕΙΑ ΓΡΑΦΙΚΗΣ ΥΛΗΣ ΚΑΙ ΕΙΔΗ ΓΡΑΦΕΙΟΥ</t>
  </si>
  <si>
    <t>ΗΛΕΚΤΡΟΛΟΓΙΚΟ ΥΛΙΚΟ-ΑΝΤΙΚΑΤΑΣΤΑΣΗ ΛΑΜΠΤΗΡΩΝ</t>
  </si>
  <si>
    <r>
      <t>ΠΡΟΜΗΘΕΙΑ ΕΙΔΩΝ ΣΥΝΤΗΡΗΣΗΣ ΚΤΗΡΙΩΝ (</t>
    </r>
    <r>
      <rPr>
        <b/>
        <sz val="9"/>
        <color theme="1"/>
        <rFont val="Calibri"/>
        <family val="2"/>
        <charset val="161"/>
        <scheme val="minor"/>
      </rPr>
      <t>οικοδομικά υλικά, υλικά ελαιοχρωματισμού ,στεγάνωσης</t>
    </r>
    <r>
      <rPr>
        <b/>
        <sz val="11"/>
        <color theme="1"/>
        <rFont val="Calibri"/>
        <family val="2"/>
        <charset val="161"/>
        <scheme val="minor"/>
      </rPr>
      <t>)</t>
    </r>
  </si>
  <si>
    <r>
      <t xml:space="preserve">ΠΡΟΜΗΘΕΙΑ ΕΙΔΩΝ ΣΥΝΤΗΡΗΣΗΣ ΛΟΙΠΟΥ ΕΞΟΠΛΙΣΜΟΥ </t>
    </r>
    <r>
      <rPr>
        <b/>
        <sz val="9"/>
        <color theme="1"/>
        <rFont val="Calibri"/>
        <family val="2"/>
        <charset val="161"/>
        <scheme val="minor"/>
      </rPr>
      <t>(ανταλλακτικά</t>
    </r>
    <r>
      <rPr>
        <b/>
        <sz val="11"/>
        <color theme="1"/>
        <rFont val="Calibri"/>
        <family val="2"/>
        <charset val="161"/>
        <scheme val="minor"/>
      </rPr>
      <t xml:space="preserve"> </t>
    </r>
    <r>
      <rPr>
        <b/>
        <sz val="9"/>
        <color theme="1"/>
        <rFont val="Calibri"/>
        <family val="2"/>
        <charset val="161"/>
        <scheme val="minor"/>
      </rPr>
      <t>διάφορα ,ανελκυστήρας,κλιματιστικά μηχανήματα…)</t>
    </r>
  </si>
  <si>
    <t>ΠΡΟΜΗΘΕΙΑ ΦΩΤΟΤΥΠΙΚΟΥ ΥΛΙΚΟΥ</t>
  </si>
  <si>
    <t>ΔΙΑΦΟΡΕΣ ΠΡΟΜΗΘΕΙΕΣ</t>
  </si>
  <si>
    <r>
      <t>ΔΑΠΑΝΕΣ ΓΙΑ ΕΚΠΑΙΔΕΥΣΗ ΦΟΙΤΗΤΩΝ</t>
    </r>
    <r>
      <rPr>
        <b/>
        <sz val="9"/>
        <color theme="1"/>
        <rFont val="Calibri"/>
        <family val="2"/>
        <charset val="161"/>
        <scheme val="minor"/>
      </rPr>
      <t>(αναλώσιμα υλικά για τα 5 εργαστήρια του τμήματος)</t>
    </r>
  </si>
  <si>
    <t>εφαρμογή ΠΔ 54</t>
  </si>
  <si>
    <t>Ειφορές Φοιτητών</t>
  </si>
  <si>
    <t>Καθαρισμός χωρου</t>
  </si>
  <si>
    <t>καταχώρηση σε internet (4000), 
Λοιπές δαπάνες (5000), 
δώρα Πρύτανη (3000)</t>
  </si>
  <si>
    <t>ΑΠΟΚΑΤΑΣΤΑΣΗ</t>
  </si>
  <si>
    <t xml:space="preserve"> Aπόφαση Σύγκλητου  διακοπής καταβολής συνδρομής </t>
  </si>
  <si>
    <t xml:space="preserve">Επιπλα αίθουσας τηλεδιάσκεψης &amp; αίθουσας διδασκαλίας </t>
  </si>
  <si>
    <t>ΤΗΒΕΝΟΙ</t>
  </si>
  <si>
    <t xml:space="preserve">ΠΛΗΡΟΦΟΡΙΚΗ 50000+ 362093,10 Μεταφορά Επιχορήγησης Αφάλειας από 2023 </t>
  </si>
  <si>
    <t>βιβλιοθηκη</t>
  </si>
  <si>
    <t>ενοίκια ΒΟΜ Μυτιληνης</t>
  </si>
  <si>
    <t>ΒΟΜ</t>
  </si>
  <si>
    <t>ΕΛΚΕ 2023</t>
  </si>
  <si>
    <t>Επιχ/ση Ασφαλείας 2023</t>
  </si>
  <si>
    <t>Εκτακτη χρημ/ση 2023</t>
  </si>
  <si>
    <t>3524 από προσόδους αύξηση εκτίμησης</t>
  </si>
  <si>
    <t>0824</t>
  </si>
  <si>
    <t>Μεταφορές αγαθών (περιλαμβάνονται τα πλοηγικά και τέλη αεροδρομίου) &amp; φορτοεκφορτωτικά</t>
  </si>
  <si>
    <t>0843</t>
  </si>
  <si>
    <t>0891</t>
  </si>
  <si>
    <t>Εκτυπώσεις, εκδόσεις γενικά και βιβλιοδετήσεις (Αιολικά Νεά)</t>
  </si>
  <si>
    <t>Προμήθεια γραφικής ύλης</t>
  </si>
  <si>
    <t>Προμήθεια υλικών μηχανογραφικών και λοιπών συναφών εφαρμογών(μελάνια-τονερ)</t>
  </si>
  <si>
    <t>Λοιπές προμήθειες ειδών συντήρησης και επισκευής μηχανικού και λοιπού εξοπλισμού</t>
  </si>
  <si>
    <t>προμηθεια φωτογραφικού &amp; φωτοτυπικού υλικού   (Ετήσια δαπάνη για χαρτι φωτοτυπικού και μελάνια)</t>
  </si>
  <si>
    <t>Διάφορες προμήθειες που δεν κατανομάζονται ειδικά</t>
  </si>
  <si>
    <t>ΜΤΦ ΑΠΌ ΚΕΝΤΡΙΚΗ  10.500,00</t>
  </si>
  <si>
    <t>Έκτακτη χρηματοδότηση</t>
  </si>
  <si>
    <t>1</t>
  </si>
  <si>
    <t xml:space="preserve">Μεταφορές αντικειμενων λόγω εργασιών στο κτιριο της Βουλγαροκτόνου </t>
  </si>
  <si>
    <t xml:space="preserve"> 1)Επισκευές κ αντικαταστάσεις Υδρορρών στα μπαλκόνια για την πρόληψη της υγρασίας (1.000,00€), 2)Αντικατάσταση κεντρικής πόρτας κτιρίου &amp; ανεμοφράκτης και πόρτας υπογείου (6.500,00€) 3) Συντήρηση (ΓΥΑΛΙΣΜΑ/ΤΡΙΨΙΜΟ/ ΒΑΨΙΜΟ) &amp; Επισκευή  ξύλινων πατωμάτων, επισκευές σοβατεπί και επισκευή laminate (4.000,00€), 4) Εσωτερικό βάψιμο ορόφων (Ισόγειο (τμήμα) / σκάλα ανόδου &amp; 1ος όροφος) (2.500,00€), Ηλεκτρική εγκτατάσταση και αντικατάσταση των παλαιών λαμπτήρων με λαμπτήρες led(4.300)</t>
  </si>
  <si>
    <t>Αναγόμωση πυρσβεστήρων 350,00€,Συντηρηση συστηματος πυρανιχνευσης 350,00€</t>
  </si>
  <si>
    <t>Αντικατάσταση κλιματιστικών παλαιας τεχνολογίας με νεα β' φαση</t>
  </si>
  <si>
    <t>ΕΚΤΑΚΤΗ ΕΠΙΧ ΠΡΟΗΓ ΕΤΟΥΣ</t>
  </si>
  <si>
    <t>από ταμεικό 2023 ΕΘΝΙΚΟ-&gt;</t>
  </si>
  <si>
    <t>από ταμεικό 2023 ΕΣΠΑ-&gt;</t>
  </si>
  <si>
    <t>10000 (αύξηση προσόδων)</t>
  </si>
  <si>
    <t xml:space="preserve">Πινακίδες κτιρίων 30.000+ 95.575,15 απρόβλεπτα  </t>
  </si>
  <si>
    <t>Χρημ/ση Ασφάλειας 2023</t>
  </si>
  <si>
    <t>Έκτακτη χρημ/ση Δεκ 2023</t>
  </si>
  <si>
    <t>3η Τροποποίηση (ΤΠ)</t>
  </si>
  <si>
    <t>4η Τροποποίηση (ΤΠ)</t>
  </si>
  <si>
    <t>Αναδρομική Κρυπτογράφηση αρχείων στο ΣΗΔΕ</t>
  </si>
  <si>
    <t>Κατανομή απο 500.000 έκτακτης χρημ/σης</t>
  </si>
  <si>
    <t>Αναβάθμιση αδειών  Microsoft Office 365 A3  (250 άδειες)</t>
  </si>
  <si>
    <t>Προμήθεια Λογισμικού Password Manager και USB κλειδιά πρόσβασης για διαχειριστές ΤΠΕ(40 άδειες και 30 κλειδιά)</t>
  </si>
  <si>
    <t>Υπηρεσίες υποστήριξης λογισμικού XCP-ng (για αντικατάσταση VMware)</t>
  </si>
  <si>
    <t>Προμήθεια Wifi Access Points και network switches για νέα κτίρια ΣΚΕ</t>
  </si>
  <si>
    <t>Προμήθεια Wifi Access Points και network switches για ΦΚΜ</t>
  </si>
  <si>
    <t>Προμήθεια Wifi Access Points και network switches για κτίριο Ξενία</t>
  </si>
  <si>
    <t>O.T.S. Ηλεκτρονικά τιμολόγια</t>
  </si>
  <si>
    <t>ΔΗΜΟΣΙΕΥΣΕΙΣ ΔΙΑΓΩΝΙΣΜΩΝ (ΕΣΠΑ ΚΛΠ)</t>
  </si>
  <si>
    <t>Dexion  τεχνικής Υπηρεσίας 2000</t>
  </si>
  <si>
    <t>5000 επιπλα γραφείου</t>
  </si>
  <si>
    <t>0563Α</t>
  </si>
  <si>
    <t>Εισφορές σε λοιπούς ασφαλιστικούς οργανισμούς για μισθωτούς με σχέση εργασίας: α. ιδιωτικού δικαίου και β. δημοσίου δικαίου που έχουν διοριστεί από την 1.1.2011 και μετά (ΤΕΚΑ)</t>
  </si>
  <si>
    <t>Απόδοση στα Λοιπά Ασφαλιστικά Ταμεία των εισπράξεων που έγιναν για αυτά (ΤΕΚΑ)</t>
  </si>
  <si>
    <t>ΔΙΑΓΩΝΙΣΜΟΣ Η/Υ &amp; ΛΟΙΠΟΥ ΣΥΝΑΦΟΥΣ ΕΞΟΠΛΙΣΜΟΥ</t>
  </si>
  <si>
    <t>Προμήθεια τηλεπικοινωνιακού υλικού που δεν κατονομάζεται ειδικά.</t>
  </si>
  <si>
    <t>Προμήθεια ηλεκτρικών συσκευών και μηχανημάτων κλιματισμού γραφείων</t>
  </si>
  <si>
    <t>Δαπάνες επιμόρφωσης υπαλλήλων Ν.Π.Δ.Δ.</t>
  </si>
  <si>
    <t>Προμήθεια εργαλείων μικρής διάρκειας και αξίας</t>
  </si>
  <si>
    <t>Κατανομή απο 500.000 έκτακτης χρημ/σης_ Βασιλάκη Ρόδος για τα καταπατημενα οικόπεδα.</t>
  </si>
  <si>
    <t>Προμήθεια ειδών συντήρησης και επισκευής λοιπών μονίμων εγκαταστάσεων_Ανταλλακτικά Αντλιών</t>
  </si>
  <si>
    <t>Κατανομή απο 500.000 έκτακτης χρημ/σης_ Τόκοι Ζωγράφου &amp; δικαστ.  Έξοδα</t>
  </si>
  <si>
    <t>Κατανομή απο 500.000 έκτακτης χρημ/σης_ Έξοδα νοσηλείας φοιτητών στο εξωτερικό</t>
  </si>
  <si>
    <t>Κατανομή απο 555.248,40 αυξημένης χρημ/σης 2024</t>
  </si>
  <si>
    <t>Κατανομή απο 555.248,40 αυξημένης χρημ/σης 2024_ Επιμόρφωση Υπαλλήλων</t>
  </si>
  <si>
    <t>Κατανομή απο 555.248,40 αυξημένης χρημ/σης 2024_ 18 δωμάτια Μυτιλήνης</t>
  </si>
  <si>
    <t>Κατανομή απο 555.248,40 αυξημένης χρημ/σης 2024_Επισκευές Βουλγαροκτόνου</t>
  </si>
  <si>
    <t>Κατανομή απο 555.248,40 αυξημένης χρημ/σης 2024_ Μνήμες &amp; κάρτες γραφικών Σάμου</t>
  </si>
  <si>
    <t xml:space="preserve">Κατανομή απο 555.248,40 αυξημένης χρημ/σης 2024_Dexion  Τεχνικής Υπηρεσίας </t>
  </si>
  <si>
    <t>Κατανομή απο 555.248,40 αυξημένης χρημ/σης 2024 _11 ΣΕΤ ΓΡΑΦΕΙΟΥ ΧΙΟΣ_3 ΚΑΡΕΚΛΕΣ ΤΠΚΔ_30 ΚΑΡΕΚΛΕΣ ΜΠΑΛΚΟΝΙΟΥ Φ.Κ. ΜΥΤΙΛΗΝΗΣ</t>
  </si>
  <si>
    <t>Κατανομή απο 555.248,40 αυξημένης χρημ/σης 2024 Κλιματιστικό Σάμου_ΜΟΔΙΠ_Ηλεκτρική σκούπα Ρόδος</t>
  </si>
  <si>
    <t>Κατανομή απο 555.248,40 αυξημένης χρημ/σης 2024_ Ηλεκτρικός πίνακας Λήμνου</t>
  </si>
  <si>
    <t>68.848,40 από αυξημένη χρημ/ση 555.248,40 και 39.149,81 από διαφορά πρόβλ. ΕΛΚΕ 80.000 με απόφ. 119.149,81</t>
  </si>
  <si>
    <t>ΜΤΦ ΣΕ 0817Α</t>
  </si>
  <si>
    <t>Μίσθωση Μισθώματα μηχανικού και λοιπού εξοπλισμού.</t>
  </si>
  <si>
    <t>ΜΤΦ ΑΠΌ 0887Α</t>
  </si>
  <si>
    <r>
      <rPr>
        <b/>
        <sz val="10"/>
        <rFont val="Arial"/>
        <family val="2"/>
        <charset val="161"/>
      </rPr>
      <t>Black Sea 700€</t>
    </r>
    <r>
      <rPr>
        <sz val="10"/>
        <rFont val="Arial"/>
        <family val="2"/>
        <charset val="161"/>
      </rPr>
      <t xml:space="preserve">
</t>
    </r>
    <r>
      <rPr>
        <b/>
        <sz val="10"/>
        <rFont val="Arial"/>
        <family val="2"/>
        <charset val="161"/>
      </rPr>
      <t xml:space="preserve">EUF 1.750€
EUA 4.300€
</t>
    </r>
    <r>
      <rPr>
        <strike/>
        <sz val="10"/>
        <rFont val="Arial"/>
        <family val="2"/>
        <charset val="161"/>
      </rPr>
      <t xml:space="preserve">SAR 1.150€
ASECU 350€
CERN-HEPTech 1.750€
</t>
    </r>
    <r>
      <rPr>
        <b/>
        <sz val="10"/>
        <rFont val="Arial"/>
        <family val="2"/>
        <charset val="161"/>
      </rPr>
      <t>EIT Digital 32.500€
6G 4.000€</t>
    </r>
  </si>
  <si>
    <t>ΜΤΦ 800,0 ΣΕ 1439Α</t>
  </si>
  <si>
    <t xml:space="preserve">80000 Αρχικος +80361,85(ΕΛΚΕ 2022)+39.149,81 ΔΙΑΦΟΡΆ 2023 </t>
  </si>
  <si>
    <t>3349/5249</t>
  </si>
  <si>
    <t>5η Τροποποίηση (ΤΠ)</t>
  </si>
  <si>
    <t>Πάγια δαπάνη μίσθωσης 3 κτιρίων από 01.10 - 31.12.24</t>
  </si>
  <si>
    <t>Μεταφορές Φοιτητών</t>
  </si>
  <si>
    <t>ΔΕΥΑΛ -Πάγια Ετήσια δαπάνη της μονάδας</t>
  </si>
  <si>
    <t>Ύδρευση</t>
  </si>
  <si>
    <t>Αυξημένοι λ/σμοί νερού</t>
  </si>
  <si>
    <t xml:space="preserve">Υπηρεσίες με υλικά , μετατροπών και επισκευών του χώρου  Υγρό εργαστήριο  του  Τ.Ω.Θ.Β.Ε  </t>
  </si>
  <si>
    <t>Ηλεκτρολογικές &amp; υδραυλικές εργασίες στα κτίρια του λόφου.</t>
  </si>
  <si>
    <t>Ηλεκτρολογικές &amp; υδραυλικές εργασίες</t>
  </si>
  <si>
    <t>Υπηρεσίες  αποκατάστασης υδραυλικών προβλημάτων στα κτήρια του λόφου</t>
  </si>
  <si>
    <t>Διάφορες δαπάνες</t>
  </si>
  <si>
    <t xml:space="preserve">Υλικά για Οικοδομικές Εργασίες </t>
  </si>
  <si>
    <t>Υλικά για ηλεκτρολογικές &amp; υδραυλικές εργασίες</t>
  </si>
  <si>
    <t>Υλικά αποκατάστασης υδραυλικών προβλημάτων στα κτήρια του λόφου</t>
  </si>
  <si>
    <t>Προμήθεια υλικών συντήρησης εξοπλισμού</t>
  </si>
  <si>
    <t xml:space="preserve">5η τροποποίηση </t>
  </si>
  <si>
    <t>0419</t>
  </si>
  <si>
    <t>Αμοιβή μηχανικού για τις διαδικασίες διερεύνισης τοποιθέτησης λυόμενου</t>
  </si>
  <si>
    <t>Στεφανια - Σκίαστρο και Μπαταρίες για τα μικρόφωνα  της αίθουσας διδασκαλίας</t>
  </si>
  <si>
    <t>Μεταφορά για εκκένωση αποθηκευτικόυ χώρου και την μετατροπή του σε Εργαστήριο</t>
  </si>
  <si>
    <t>7111</t>
  </si>
  <si>
    <t>Ραφια dexion για Αποθήκη επι του κτηρίου Λ. Δημοκρατίας</t>
  </si>
  <si>
    <t xml:space="preserve"> Τροποποίηση μελέτης πυρασφάλειας</t>
  </si>
  <si>
    <t>Προμήθεια καφετιέρας για το εργαστήριο χημείας</t>
  </si>
  <si>
    <t>Πάγκοι για το νέο εργαστήριο (νυν αποθηκευτικός χώρος) στι κτήριο Λ. Δημοκρατίας</t>
  </si>
  <si>
    <t>Καμερες στα εργαστήρια, αντικατάσταση καλωδίων στο Γαροφαλλίδειο, Αντικατάσταση πίνακα συναγερμου</t>
  </si>
  <si>
    <t>Υδραυλικές εργασίες (αλλαγή κωδικού, μεταφορά από 0863)</t>
  </si>
  <si>
    <t xml:space="preserve">λόγω παραίτησης </t>
  </si>
  <si>
    <t>συντήρηση κλιματιστικών λόγω βλάβης (2500 €)</t>
  </si>
  <si>
    <t xml:space="preserve">προμήθεια 2 πιεσομέτρων </t>
  </si>
  <si>
    <t xml:space="preserve">προμήθεια μοκέτας (2300 €)  </t>
  </si>
  <si>
    <r>
      <rPr>
        <b/>
        <sz val="8"/>
        <color rgb="FF000000"/>
        <rFont val="Arial"/>
        <family val="2"/>
        <charset val="161"/>
      </rPr>
      <t>Τελικό διαμορφωμένο ποσό 5ης τροποποποίησης</t>
    </r>
    <r>
      <rPr>
        <b/>
        <sz val="10"/>
        <color indexed="8"/>
        <rFont val="Arial"/>
        <family val="2"/>
        <charset val="161"/>
      </rPr>
      <t xml:space="preserve"> </t>
    </r>
  </si>
  <si>
    <t xml:space="preserve">ΕΚΤΥΠΩΣΕΙΣ -ΒΙΒΛΙΟΔΕΤΗΣΕΙΣ </t>
  </si>
  <si>
    <t>ΠΡΟΜΗΘΕΙΑ ΜΕΛΑΝΙΑ TONER</t>
  </si>
  <si>
    <t>ΠΡΟΜΗΘΕΙΑ ΓΙΑ ΑΝΤΙΚΑΤΑΣΤΑΣΗ  ΚΑΤΕΣΤΡΑΜΕΝΩΝ ΘΡΑΝΙΩΝ ΚΑΙ ΚΑΘΙΣΜΑΤΩΝ ΑΠΌ ΑΙΘΟΥΣΕΣ ΔΙΔΑΣΚΑΛΙΑΣ</t>
  </si>
  <si>
    <t>Αμοιβή γιά εργασία κατά τις εξαιρέσιμες ημέρες &amp; νυκτερινές ώρες.</t>
  </si>
  <si>
    <t>Ανάκτηση στοιχείων μισθοδοσίας 2002-2011</t>
  </si>
  <si>
    <t xml:space="preserve">Λογισμικό πρακτικών </t>
  </si>
  <si>
    <t>Είχε δανειστεί η Λογιοτάτου από Παπαχίου</t>
  </si>
  <si>
    <t>(10*600) * 3 ΔΩΜΑΤΙΑ ΦΟΙΤΗΤΩΝ</t>
  </si>
  <si>
    <t>ΒΙΝΤΕΟ 40 ΧΡΟΝΙΑ</t>
  </si>
  <si>
    <t>ΤΕΛΗ</t>
  </si>
  <si>
    <t>ΝΟΜΙΚΑ ΒΙΒΛΙΑ</t>
  </si>
  <si>
    <t>Μείωση δαπανών αναλωσίμων (toner)</t>
  </si>
  <si>
    <t>7498,75 ΤΩΝ ΚΕΝΤΡΙΚΩΝ ΔΑΠΑΝΩΝ + 38000 ΓΙΑ ΝΑ ΚΛΕΙΣΕΙ Η ΕΣΩΤΕΡΙΚΗ ΤΡΟΠ Της ΒΟΜ ΜΥΤΙΛΗΝΗΣ (</t>
  </si>
  <si>
    <t>Σύνολο ΚΑΕ</t>
  </si>
  <si>
    <t>1719</t>
  </si>
  <si>
    <t>Προμήθεια υλικών εκτυπώσεων και βιβλιοδετήσεων</t>
  </si>
  <si>
    <t>7112</t>
  </si>
  <si>
    <t>Προμήθεια ηλεκτρικών συσκευών και μηχανημάτων κλιματιστικών γραφείου</t>
  </si>
  <si>
    <r>
      <rPr>
        <b/>
        <i/>
        <sz val="11"/>
        <color theme="1"/>
        <rFont val="Calibri"/>
        <family val="2"/>
        <charset val="161"/>
        <scheme val="minor"/>
      </rPr>
      <t xml:space="preserve">* </t>
    </r>
    <r>
      <rPr>
        <i/>
        <sz val="11"/>
        <color theme="1"/>
        <rFont val="Calibri"/>
        <family val="2"/>
        <charset val="161"/>
        <scheme val="minor"/>
      </rPr>
      <t>Σύμφωνα με τις οδηγίες το σύνολο των εξόδων πρέπει να παρουσιάζει πλεόνασμα 1% με σταθερές τις δαπάνες σίτισης και μισθοδοσίας Εντεταλμένων &amp; στεγαστικό  &amp; δικαστικές αποφάσεις άρα το ποσό πλεονάσματος που αναλογεί στις ανωτέρω δαπάνες είναι  :</t>
    </r>
    <r>
      <rPr>
        <b/>
        <i/>
        <sz val="11"/>
        <color theme="1"/>
        <rFont val="Calibri"/>
        <family val="2"/>
        <charset val="161"/>
        <scheme val="minor"/>
      </rPr>
      <t xml:space="preserve"> 44.931,50€</t>
    </r>
    <r>
      <rPr>
        <i/>
        <sz val="11"/>
        <color theme="1"/>
        <rFont val="Calibri"/>
        <family val="2"/>
        <charset val="161"/>
        <scheme val="minor"/>
      </rPr>
      <t>=(1.470.150+198.000 + 2.800.000+25.000)*1% και</t>
    </r>
    <r>
      <rPr>
        <b/>
        <i/>
        <sz val="11"/>
        <color theme="1"/>
        <rFont val="Calibri"/>
        <family val="2"/>
        <charset val="161"/>
        <scheme val="minor"/>
      </rPr>
      <t xml:space="preserve">  </t>
    </r>
    <r>
      <rPr>
        <i/>
        <sz val="11"/>
        <color theme="1"/>
        <rFont val="Calibri"/>
        <family val="2"/>
        <charset val="161"/>
        <scheme val="minor"/>
      </rPr>
      <t>μειώνει τα έξοδα λειτουργικών.</t>
    </r>
  </si>
  <si>
    <t>Επιστρέφουμε στον υπολογισμό 5552,48 που είναι το 1% της αύξησης χρημ/σης των λειτουργικών και 1195,12 που είναι το 1% της αυξησης του ΕΛΚΕ από το ποσό του αρχικού Π/Υ και 10 που είναι το 1% της αυξησης 1000 των κρατησεων και 30 που είναι το 1% της αύξησης 3000 του κοινού κεφαλαίου.</t>
  </si>
  <si>
    <t>SAMOS 6/9: Λόγω έκτακτης ανάγκης, για να καλυφθεί δαπάνη μετακίνησης μέλους ΔΕΠ,  θα πάρουμε το ποσό των 500€ από τον ΚΑΕ 0731Α και το ποσό των 500€ από τον ΚΑΕ 0741Α   των Κεντρικών δαπανών  και θα μπορέσετε να τα ανακτήσετε με την έγκριση της τροποποίησης του προϋπολογισμού.</t>
  </si>
  <si>
    <t>SAMOS 6/9: Λόγω έκτακτης ανάγκης, για να καλυφθεί δαπάνη μετακίνησης μέλους ΔΕΠ,  θα πάρουμε το ποσό των 500€ από τον ΚΑΕ 0732Α και το ποσό των 500€ από τον ΚΑΕ 0741Α   των Κεντρικών δαπανών  και θα μπορέσετε να τα ανακτήσετε με την έγκριση της τροποποίησης του προϋπολογισμού.</t>
  </si>
  <si>
    <t>9262,2 εσωτερικος δανεισμός από Κεντρική</t>
  </si>
  <si>
    <t>Συνδρομή Βιβλιοθήκης Arcgis</t>
  </si>
  <si>
    <t>ΣΥΝΟΛΑ</t>
  </si>
  <si>
    <t>3349Α</t>
  </si>
  <si>
    <t>Κατανομή απο 555.248,40 αυξημένης χρημ/σης 2024 Τηλεφωνικες συσκευες Χίου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</si>
</sst>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6" formatCode="#,##0\ &quot;€&quot;;[Red]\-#,##0\ &quot;€&quot;"/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_-* #,##0.00\ [$€]_-;\-* #,##0.00\ [$€]_-;_-* &quot;-&quot;??\ [$€]_-;_-@_-"/>
    <numFmt numFmtId="165" formatCode="[$$-1009]#,##0.00;\-[$$-1009]#,##0.00"/>
    <numFmt numFmtId="166" formatCode="0000\Α"/>
    <numFmt numFmtId="167" formatCode="#,##0.00\ &quot;€&quot;"/>
    <numFmt numFmtId="168" formatCode="#,##0\ _€"/>
    <numFmt numFmtId="169" formatCode="#,##0\ &quot;€&quot;"/>
  </numFmts>
  <fonts count="220">
    <font>
      <sz val="10"/>
      <color indexed="8"/>
      <name val="MS Sans Serif"/>
      <charset val="161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0"/>
      <color indexed="8"/>
      <name val="MS Sans Serif"/>
      <family val="2"/>
      <charset val="161"/>
    </font>
    <font>
      <b/>
      <sz val="10"/>
      <color indexed="8"/>
      <name val="MS Sans Serif"/>
      <family val="2"/>
      <charset val="161"/>
    </font>
    <font>
      <b/>
      <sz val="9"/>
      <color indexed="8"/>
      <name val="Palatino Linotype"/>
      <family val="1"/>
      <charset val="161"/>
    </font>
    <font>
      <b/>
      <sz val="9"/>
      <color indexed="8"/>
      <name val="Palatino Linotype"/>
      <family val="1"/>
      <charset val="161"/>
    </font>
    <font>
      <sz val="9"/>
      <color indexed="8"/>
      <name val="Palatino Linotype"/>
      <family val="1"/>
      <charset val="161"/>
    </font>
    <font>
      <b/>
      <sz val="9"/>
      <color indexed="30"/>
      <name val="Palatino Linotype"/>
      <family val="1"/>
      <charset val="161"/>
    </font>
    <font>
      <sz val="9"/>
      <color indexed="8"/>
      <name val="MS Sans Serif"/>
      <family val="2"/>
      <charset val="161"/>
    </font>
    <font>
      <sz val="9"/>
      <color indexed="8"/>
      <name val="Palatino Linotype"/>
      <family val="1"/>
      <charset val="161"/>
    </font>
    <font>
      <b/>
      <sz val="9"/>
      <color indexed="30"/>
      <name val="MS Sans Serif"/>
      <family val="2"/>
      <charset val="161"/>
    </font>
    <font>
      <sz val="9"/>
      <color indexed="62"/>
      <name val="Palatino Linotype"/>
      <family val="1"/>
      <charset val="161"/>
    </font>
    <font>
      <sz val="9"/>
      <color indexed="10"/>
      <name val="Palatino Linotype"/>
      <family val="1"/>
      <charset val="161"/>
    </font>
    <font>
      <sz val="9"/>
      <color indexed="30"/>
      <name val="Palatino Linotype"/>
      <family val="1"/>
      <charset val="161"/>
    </font>
    <font>
      <sz val="9"/>
      <color indexed="30"/>
      <name val="MS Sans Serif"/>
      <family val="2"/>
      <charset val="161"/>
    </font>
    <font>
      <b/>
      <sz val="10"/>
      <color indexed="8"/>
      <name val="Arial Black"/>
      <family val="2"/>
      <charset val="161"/>
    </font>
    <font>
      <b/>
      <sz val="11"/>
      <name val="Arial"/>
      <family val="2"/>
      <charset val="161"/>
    </font>
    <font>
      <b/>
      <sz val="6"/>
      <color indexed="8"/>
      <name val="Arial Greek"/>
      <family val="2"/>
      <charset val="161"/>
    </font>
    <font>
      <b/>
      <sz val="9"/>
      <color indexed="8"/>
      <name val="Arial Greek"/>
      <family val="2"/>
      <charset val="161"/>
    </font>
    <font>
      <b/>
      <sz val="9"/>
      <name val="Arial Greek"/>
      <family val="2"/>
      <charset val="161"/>
    </font>
    <font>
      <sz val="6"/>
      <name val="Arial"/>
      <family val="2"/>
      <charset val="161"/>
    </font>
    <font>
      <sz val="6"/>
      <color indexed="8"/>
      <name val="Arial Greek"/>
      <family val="2"/>
      <charset val="161"/>
    </font>
    <font>
      <sz val="9"/>
      <color indexed="8"/>
      <name val="Arial Greek"/>
      <family val="2"/>
      <charset val="161"/>
    </font>
    <font>
      <sz val="6"/>
      <color indexed="8"/>
      <name val="Arial"/>
      <family val="2"/>
      <charset val="161"/>
    </font>
    <font>
      <sz val="10"/>
      <name val="Arial Greek"/>
      <charset val="161"/>
    </font>
    <font>
      <sz val="6"/>
      <name val="Arial Greek"/>
      <family val="2"/>
      <charset val="161"/>
    </font>
    <font>
      <sz val="9"/>
      <name val="Arial Greek"/>
      <family val="2"/>
      <charset val="161"/>
    </font>
    <font>
      <sz val="6"/>
      <color indexed="18"/>
      <name val="Arial Greek"/>
      <family val="2"/>
      <charset val="161"/>
    </font>
    <font>
      <b/>
      <sz val="6"/>
      <name val="Arial Greek"/>
      <family val="2"/>
      <charset val="161"/>
    </font>
    <font>
      <sz val="7"/>
      <name val="Arial"/>
      <family val="2"/>
      <charset val="161"/>
    </font>
    <font>
      <b/>
      <sz val="10"/>
      <name val="Arial Greek"/>
      <charset val="161"/>
    </font>
    <font>
      <b/>
      <sz val="7"/>
      <name val="Arial"/>
      <family val="2"/>
      <charset val="161"/>
    </font>
    <font>
      <sz val="8"/>
      <name val="MS Sans Serif"/>
      <family val="2"/>
      <charset val="161"/>
    </font>
    <font>
      <sz val="10"/>
      <name val="MS Sans Serif"/>
      <family val="2"/>
      <charset val="161"/>
    </font>
    <font>
      <sz val="10"/>
      <name val="Arial"/>
      <family val="2"/>
      <charset val="161"/>
    </font>
    <font>
      <b/>
      <sz val="11"/>
      <color indexed="8"/>
      <name val="Calibri"/>
      <family val="2"/>
      <charset val="161"/>
    </font>
    <font>
      <sz val="10"/>
      <name val="Arial"/>
      <family val="2"/>
      <charset val="161"/>
    </font>
    <font>
      <b/>
      <sz val="10"/>
      <name val="Arial"/>
      <family val="2"/>
      <charset val="161"/>
    </font>
    <font>
      <b/>
      <sz val="9"/>
      <name val="Arial"/>
      <family val="2"/>
      <charset val="161"/>
    </font>
    <font>
      <sz val="9"/>
      <name val="Arial"/>
      <family val="2"/>
      <charset val="161"/>
    </font>
    <font>
      <sz val="10"/>
      <color indexed="8"/>
      <name val="Arial"/>
      <family val="2"/>
      <charset val="161"/>
    </font>
    <font>
      <b/>
      <sz val="10"/>
      <color indexed="8"/>
      <name val="Arial"/>
      <family val="2"/>
      <charset val="16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8"/>
      <name val="Calibri"/>
      <family val="2"/>
      <charset val="161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Times New Roman"/>
      <family val="1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8"/>
      <name val="Helvetica Neue"/>
    </font>
    <font>
      <sz val="8"/>
      <color indexed="8"/>
      <name val="Arial"/>
      <family val="2"/>
      <charset val="161"/>
    </font>
    <font>
      <sz val="9"/>
      <name val="MS Sans Serif"/>
      <family val="2"/>
      <charset val="161"/>
    </font>
    <font>
      <b/>
      <sz val="9"/>
      <color theme="3" tint="0.39997558519241921"/>
      <name val="Palatino Linotype"/>
      <family val="1"/>
      <charset val="161"/>
    </font>
    <font>
      <b/>
      <sz val="9"/>
      <color theme="3" tint="0.39997558519241921"/>
      <name val="MS Sans Serif"/>
      <family val="2"/>
      <charset val="161"/>
    </font>
    <font>
      <sz val="8"/>
      <name val="Palatino Linotype"/>
      <family val="1"/>
      <charset val="161"/>
    </font>
    <font>
      <b/>
      <sz val="8"/>
      <color indexed="30"/>
      <name val="Arial"/>
      <family val="2"/>
      <charset val="161"/>
    </font>
    <font>
      <sz val="7"/>
      <color indexed="8"/>
      <name val="Arial"/>
      <family val="2"/>
      <charset val="161"/>
    </font>
    <font>
      <b/>
      <sz val="9"/>
      <name val="Arial Greek"/>
      <charset val="161"/>
    </font>
    <font>
      <b/>
      <i/>
      <u/>
      <sz val="9"/>
      <name val="Arial Greek"/>
      <family val="2"/>
      <charset val="161"/>
    </font>
    <font>
      <b/>
      <i/>
      <u/>
      <sz val="9"/>
      <name val="Arial"/>
      <family val="2"/>
      <charset val="161"/>
    </font>
    <font>
      <b/>
      <i/>
      <u/>
      <sz val="9"/>
      <color indexed="8"/>
      <name val="Arial Greek"/>
      <family val="2"/>
      <charset val="161"/>
    </font>
    <font>
      <b/>
      <sz val="9"/>
      <color indexed="8"/>
      <name val="Arial"/>
      <family val="2"/>
      <charset val="161"/>
    </font>
    <font>
      <b/>
      <sz val="7"/>
      <name val="Palatino Linotype"/>
      <family val="1"/>
      <charset val="161"/>
    </font>
    <font>
      <sz val="8"/>
      <color indexed="8"/>
      <name val="Calibri"/>
      <family val="2"/>
      <charset val="161"/>
    </font>
    <font>
      <sz val="9"/>
      <color indexed="8"/>
      <name val="Arial"/>
      <family val="2"/>
      <charset val="161"/>
    </font>
    <font>
      <sz val="8"/>
      <color indexed="56"/>
      <name val="Arial"/>
      <family val="2"/>
      <charset val="161"/>
    </font>
    <font>
      <b/>
      <sz val="11"/>
      <color indexed="10"/>
      <name val="Calibri"/>
      <family val="2"/>
      <charset val="161"/>
    </font>
    <font>
      <sz val="10"/>
      <color indexed="10"/>
      <name val="Arial"/>
      <family val="2"/>
      <charset val="161"/>
    </font>
    <font>
      <sz val="8"/>
      <color indexed="10"/>
      <name val="Arial"/>
      <family val="2"/>
      <charset val="161"/>
    </font>
    <font>
      <b/>
      <sz val="11"/>
      <color indexed="17"/>
      <name val="Calibri"/>
      <family val="2"/>
      <charset val="161"/>
    </font>
    <font>
      <i/>
      <sz val="7"/>
      <color indexed="56"/>
      <name val="Arial"/>
      <family val="2"/>
      <charset val="161"/>
    </font>
    <font>
      <b/>
      <i/>
      <sz val="7"/>
      <color indexed="56"/>
      <name val="Arial"/>
      <family val="2"/>
      <charset val="161"/>
    </font>
    <font>
      <i/>
      <sz val="8"/>
      <color indexed="56"/>
      <name val="Calibri"/>
      <family val="2"/>
      <charset val="161"/>
    </font>
    <font>
      <i/>
      <sz val="8"/>
      <color indexed="56"/>
      <name val="Arial"/>
      <family val="2"/>
      <charset val="161"/>
    </font>
    <font>
      <b/>
      <i/>
      <sz val="10"/>
      <color indexed="56"/>
      <name val="Calibri"/>
      <family val="2"/>
      <charset val="161"/>
    </font>
    <font>
      <b/>
      <sz val="9"/>
      <color indexed="17"/>
      <name val="Arial"/>
      <family val="2"/>
      <charset val="161"/>
    </font>
    <font>
      <b/>
      <sz val="11"/>
      <color indexed="62"/>
      <name val="Calibri"/>
      <family val="2"/>
      <charset val="161"/>
    </font>
    <font>
      <sz val="11"/>
      <color indexed="10"/>
      <name val="Calibri"/>
      <family val="2"/>
      <charset val="161"/>
    </font>
    <font>
      <sz val="9"/>
      <color indexed="10"/>
      <name val="Arial"/>
      <family val="2"/>
      <charset val="161"/>
    </font>
    <font>
      <b/>
      <sz val="8"/>
      <color indexed="17"/>
      <name val="Arial"/>
      <family val="2"/>
      <charset val="161"/>
    </font>
    <font>
      <sz val="10"/>
      <color indexed="8"/>
      <name val="MS Sans Serif"/>
      <charset val="161"/>
    </font>
    <font>
      <b/>
      <sz val="10"/>
      <color indexed="8"/>
      <name val="Calibri"/>
      <family val="2"/>
      <charset val="161"/>
      <scheme val="minor"/>
    </font>
    <font>
      <sz val="10"/>
      <color rgb="FFFF0000"/>
      <name val="Arial"/>
      <family val="2"/>
      <charset val="161"/>
    </font>
    <font>
      <sz val="11"/>
      <color theme="1"/>
      <name val="Calibri"/>
      <family val="2"/>
      <scheme val="minor"/>
    </font>
    <font>
      <b/>
      <sz val="8"/>
      <color indexed="8"/>
      <name val="MS Sans Serif"/>
      <charset val="161"/>
    </font>
    <font>
      <sz val="8"/>
      <color indexed="8"/>
      <name val="MS Sans Serif"/>
      <charset val="161"/>
    </font>
    <font>
      <b/>
      <sz val="11"/>
      <name val="Calibri"/>
      <family val="2"/>
      <charset val="161"/>
      <scheme val="minor"/>
    </font>
    <font>
      <sz val="11"/>
      <name val="Calibri"/>
      <family val="2"/>
      <charset val="161"/>
      <scheme val="minor"/>
    </font>
    <font>
      <sz val="11"/>
      <color indexed="8"/>
      <name val="Calibri"/>
      <family val="2"/>
      <charset val="161"/>
      <scheme val="minor"/>
    </font>
    <font>
      <b/>
      <sz val="11"/>
      <color rgb="FFFF0000"/>
      <name val="Calibri"/>
      <family val="2"/>
      <charset val="161"/>
      <scheme val="minor"/>
    </font>
    <font>
      <b/>
      <sz val="10"/>
      <color rgb="FFFF0000"/>
      <name val="Arial"/>
      <family val="2"/>
      <charset val="161"/>
    </font>
    <font>
      <b/>
      <sz val="9"/>
      <color rgb="FF00B050"/>
      <name val="Arial"/>
      <family val="2"/>
      <charset val="161"/>
    </font>
    <font>
      <b/>
      <sz val="11"/>
      <color rgb="FF00B050"/>
      <name val="Calibri"/>
      <family val="2"/>
      <charset val="161"/>
      <scheme val="minor"/>
    </font>
    <font>
      <sz val="9"/>
      <name val="Arial Greek"/>
      <charset val="161"/>
    </font>
    <font>
      <sz val="6"/>
      <color theme="9" tint="-0.499984740745262"/>
      <name val="Arial Greek"/>
      <family val="2"/>
      <charset val="161"/>
    </font>
    <font>
      <sz val="10"/>
      <color indexed="8"/>
      <name val="MS Sans Serif"/>
      <family val="2"/>
    </font>
    <font>
      <sz val="6"/>
      <color rgb="FFFF0000"/>
      <name val="Arial Greek"/>
      <family val="2"/>
      <charset val="161"/>
    </font>
    <font>
      <sz val="7"/>
      <color rgb="FFFF0000"/>
      <name val="Arial"/>
      <family val="2"/>
      <charset val="161"/>
    </font>
    <font>
      <sz val="9"/>
      <color theme="1"/>
      <name val="Palatino Linotype"/>
      <family val="1"/>
      <charset val="161"/>
    </font>
    <font>
      <sz val="9"/>
      <name val="MS Sans Serif"/>
      <charset val="161"/>
    </font>
    <font>
      <b/>
      <sz val="6"/>
      <color rgb="FFFF0000"/>
      <name val="Arial Greek"/>
      <charset val="161"/>
    </font>
    <font>
      <b/>
      <sz val="6"/>
      <color rgb="FFFF0000"/>
      <name val="Arial Greek"/>
      <family val="2"/>
      <charset val="161"/>
    </font>
    <font>
      <b/>
      <i/>
      <sz val="9"/>
      <color indexed="56"/>
      <name val="Calibri"/>
      <family val="2"/>
      <charset val="161"/>
    </font>
    <font>
      <b/>
      <i/>
      <sz val="7"/>
      <color indexed="8"/>
      <name val="Arial"/>
      <family val="2"/>
      <charset val="161"/>
    </font>
    <font>
      <i/>
      <sz val="9"/>
      <color indexed="8"/>
      <name val="Arial"/>
      <family val="2"/>
      <charset val="161"/>
    </font>
    <font>
      <i/>
      <sz val="10"/>
      <name val="Arial"/>
      <family val="2"/>
      <charset val="161"/>
    </font>
    <font>
      <i/>
      <sz val="8"/>
      <color indexed="8"/>
      <name val="Arial"/>
      <family val="2"/>
      <charset val="161"/>
    </font>
    <font>
      <i/>
      <sz val="10"/>
      <color indexed="8"/>
      <name val="Arial"/>
      <family val="2"/>
      <charset val="161"/>
    </font>
    <font>
      <i/>
      <sz val="8"/>
      <color theme="1"/>
      <name val="Arial"/>
      <family val="2"/>
      <charset val="161"/>
    </font>
    <font>
      <b/>
      <i/>
      <sz val="10"/>
      <color indexed="8"/>
      <name val="Arial"/>
      <family val="2"/>
      <charset val="161"/>
    </font>
    <font>
      <b/>
      <i/>
      <sz val="8"/>
      <color indexed="8"/>
      <name val="Arial"/>
      <family val="2"/>
      <charset val="161"/>
    </font>
    <font>
      <b/>
      <sz val="10"/>
      <color theme="1"/>
      <name val="Arial"/>
      <family val="2"/>
      <charset val="161"/>
    </font>
    <font>
      <b/>
      <i/>
      <sz val="7"/>
      <name val="Arial"/>
      <family val="2"/>
      <charset val="161"/>
    </font>
    <font>
      <b/>
      <i/>
      <sz val="10"/>
      <name val="Arial"/>
      <family val="2"/>
      <charset val="161"/>
    </font>
    <font>
      <sz val="8"/>
      <name val="Arial"/>
      <family val="2"/>
      <charset val="161"/>
    </font>
    <font>
      <i/>
      <sz val="8"/>
      <name val="Arial"/>
      <family val="2"/>
      <charset val="161"/>
    </font>
    <font>
      <sz val="10"/>
      <name val="MS Sans Serif"/>
      <charset val="161"/>
    </font>
    <font>
      <b/>
      <sz val="11"/>
      <color theme="1"/>
      <name val="Arial"/>
      <family val="2"/>
      <charset val="161"/>
    </font>
    <font>
      <i/>
      <sz val="11"/>
      <color theme="1"/>
      <name val="Calibri"/>
      <family val="2"/>
      <charset val="161"/>
      <scheme val="minor"/>
    </font>
    <font>
      <b/>
      <i/>
      <sz val="11"/>
      <color theme="1"/>
      <name val="Calibri"/>
      <family val="2"/>
      <charset val="161"/>
      <scheme val="minor"/>
    </font>
    <font>
      <b/>
      <sz val="12"/>
      <color indexed="8"/>
      <name val="Arial"/>
      <family val="2"/>
      <charset val="161"/>
    </font>
    <font>
      <sz val="10"/>
      <name val="Verdana"/>
      <family val="2"/>
      <charset val="161"/>
    </font>
    <font>
      <b/>
      <sz val="12"/>
      <color theme="9" tint="-0.249977111117893"/>
      <name val="Arial"/>
      <family val="2"/>
      <charset val="161"/>
    </font>
    <font>
      <sz val="12"/>
      <color theme="9" tint="-0.249977111117893"/>
      <name val="Arial"/>
      <family val="2"/>
      <charset val="161"/>
    </font>
    <font>
      <sz val="12"/>
      <name val="Arial"/>
      <family val="2"/>
      <charset val="161"/>
    </font>
    <font>
      <sz val="12"/>
      <color indexed="30"/>
      <name val="Arial"/>
      <family val="2"/>
      <charset val="161"/>
    </font>
    <font>
      <sz val="12"/>
      <color rgb="FF00B050"/>
      <name val="Arial"/>
      <family val="2"/>
      <charset val="161"/>
    </font>
    <font>
      <sz val="12"/>
      <color indexed="8"/>
      <name val="Arial"/>
      <family val="2"/>
      <charset val="161"/>
    </font>
    <font>
      <b/>
      <sz val="10"/>
      <color theme="9" tint="-0.249977111117893"/>
      <name val="Arial"/>
      <family val="2"/>
      <charset val="161"/>
    </font>
    <font>
      <b/>
      <sz val="10"/>
      <color theme="9" tint="-0.249977111117893"/>
      <name val="MS Sans Serif"/>
      <family val="2"/>
      <charset val="161"/>
    </font>
    <font>
      <b/>
      <sz val="10"/>
      <color rgb="FF0070C0"/>
      <name val="Arial"/>
      <family val="2"/>
      <charset val="161"/>
    </font>
    <font>
      <sz val="11"/>
      <name val="Arial"/>
      <family val="2"/>
      <charset val="161"/>
    </font>
    <font>
      <sz val="12"/>
      <name val="Tahoma"/>
      <family val="2"/>
      <charset val="161"/>
    </font>
    <font>
      <sz val="10"/>
      <color rgb="FFFF0000"/>
      <name val="MS Sans Serif"/>
      <charset val="161"/>
    </font>
    <font>
      <sz val="12"/>
      <color theme="1"/>
      <name val="Calibri"/>
      <family val="2"/>
      <charset val="161"/>
      <scheme val="minor"/>
    </font>
    <font>
      <sz val="14"/>
      <name val="Calibri "/>
      <charset val="161"/>
    </font>
    <font>
      <sz val="14"/>
      <color theme="1"/>
      <name val="Calibri "/>
      <charset val="161"/>
    </font>
    <font>
      <sz val="14"/>
      <color theme="1"/>
      <name val="Calibri"/>
      <family val="2"/>
      <charset val="161"/>
      <scheme val="minor"/>
    </font>
    <font>
      <b/>
      <sz val="14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scheme val="minor"/>
    </font>
    <font>
      <u/>
      <sz val="12"/>
      <name val="Tahoma"/>
      <family val="2"/>
      <charset val="161"/>
    </font>
    <font>
      <b/>
      <u/>
      <sz val="12"/>
      <name val="Tahoma"/>
      <family val="2"/>
      <charset val="161"/>
    </font>
    <font>
      <b/>
      <sz val="12"/>
      <name val="Tahoma"/>
      <family val="2"/>
      <charset val="161"/>
    </font>
    <font>
      <b/>
      <sz val="11"/>
      <name val="Calibri"/>
      <family val="2"/>
      <charset val="161"/>
    </font>
    <font>
      <b/>
      <sz val="10"/>
      <color indexed="8"/>
      <name val="MS Sans Serif"/>
      <charset val="161"/>
    </font>
    <font>
      <sz val="6"/>
      <color rgb="FFFF0000"/>
      <name val="Arial Greek"/>
      <charset val="161"/>
    </font>
    <font>
      <sz val="11"/>
      <color theme="1"/>
      <name val="Calibri"/>
      <family val="2"/>
      <charset val="161"/>
    </font>
    <font>
      <sz val="10"/>
      <color theme="1"/>
      <name val="Calibri"/>
      <family val="2"/>
      <charset val="161"/>
      <scheme val="minor"/>
    </font>
    <font>
      <sz val="9"/>
      <color indexed="8"/>
      <name val="MS Sans Serif"/>
      <charset val="161"/>
    </font>
    <font>
      <sz val="10"/>
      <color rgb="FF0070C0"/>
      <name val="Arial"/>
      <family val="2"/>
      <charset val="161"/>
    </font>
    <font>
      <sz val="10"/>
      <color theme="1"/>
      <name val="Arial"/>
      <family val="2"/>
      <charset val="161"/>
    </font>
    <font>
      <sz val="10"/>
      <color rgb="FF00B050"/>
      <name val="Arial"/>
      <family val="2"/>
      <charset val="161"/>
    </font>
    <font>
      <sz val="12"/>
      <color indexed="8"/>
      <name val="MS Sans Serif"/>
      <charset val="161"/>
    </font>
    <font>
      <b/>
      <sz val="12"/>
      <color theme="1"/>
      <name val="Calibri"/>
      <family val="2"/>
      <charset val="161"/>
      <scheme val="minor"/>
    </font>
    <font>
      <b/>
      <i/>
      <sz val="7"/>
      <color theme="1"/>
      <name val="Arial"/>
      <family val="2"/>
      <charset val="161"/>
    </font>
    <font>
      <i/>
      <sz val="10"/>
      <color rgb="FFFF0000"/>
      <name val="Arial"/>
      <family val="2"/>
      <charset val="161"/>
    </font>
    <font>
      <b/>
      <sz val="9"/>
      <color indexed="81"/>
      <name val="Tahoma"/>
      <family val="2"/>
      <charset val="161"/>
    </font>
    <font>
      <sz val="9"/>
      <color indexed="81"/>
      <name val="Tahoma"/>
      <family val="2"/>
      <charset val="161"/>
    </font>
    <font>
      <sz val="9"/>
      <color indexed="8"/>
      <name val="Arial Greek"/>
      <charset val="161"/>
    </font>
    <font>
      <b/>
      <i/>
      <u/>
      <sz val="9"/>
      <color indexed="8"/>
      <name val="Arial"/>
      <family val="2"/>
      <charset val="161"/>
    </font>
    <font>
      <b/>
      <sz val="12"/>
      <name val="Arial"/>
      <family val="2"/>
      <charset val="161"/>
    </font>
    <font>
      <b/>
      <sz val="10.1"/>
      <color theme="1"/>
      <name val="Calibri"/>
      <family val="2"/>
      <charset val="161"/>
      <scheme val="minor"/>
    </font>
    <font>
      <sz val="10.1"/>
      <color indexed="8"/>
      <name val="Calibri"/>
      <family val="2"/>
      <charset val="161"/>
      <scheme val="minor"/>
    </font>
    <font>
      <sz val="10.1"/>
      <color theme="1"/>
      <name val="Calibri"/>
      <family val="2"/>
      <charset val="161"/>
      <scheme val="minor"/>
    </font>
    <font>
      <b/>
      <sz val="11"/>
      <color theme="7" tint="-0.499984740745262"/>
      <name val="Calibri"/>
      <family val="2"/>
      <charset val="161"/>
      <scheme val="minor"/>
    </font>
    <font>
      <b/>
      <sz val="11"/>
      <color indexed="8"/>
      <name val="Calibri"/>
      <family val="2"/>
      <charset val="161"/>
      <scheme val="minor"/>
    </font>
    <font>
      <sz val="10"/>
      <name val="Calibri"/>
      <family val="2"/>
      <charset val="161"/>
      <scheme val="minor"/>
    </font>
    <font>
      <sz val="10"/>
      <color indexed="8"/>
      <name val="Calibri"/>
      <family val="2"/>
      <charset val="161"/>
      <scheme val="minor"/>
    </font>
    <font>
      <b/>
      <sz val="12"/>
      <color theme="9" tint="-0.249977111117893"/>
      <name val="Calibri"/>
      <family val="2"/>
      <charset val="161"/>
      <scheme val="minor"/>
    </font>
    <font>
      <sz val="12"/>
      <color theme="9" tint="-0.249977111117893"/>
      <name val="Calibri"/>
      <family val="2"/>
      <charset val="161"/>
      <scheme val="minor"/>
    </font>
    <font>
      <sz val="12"/>
      <name val="Calibri"/>
      <family val="2"/>
      <charset val="161"/>
      <scheme val="minor"/>
    </font>
    <font>
      <sz val="12"/>
      <color indexed="30"/>
      <name val="Calibri"/>
      <family val="2"/>
      <charset val="161"/>
      <scheme val="minor"/>
    </font>
    <font>
      <sz val="12"/>
      <color rgb="FF00B050"/>
      <name val="Calibri"/>
      <family val="2"/>
      <charset val="161"/>
      <scheme val="minor"/>
    </font>
    <font>
      <b/>
      <sz val="10"/>
      <color rgb="FFFF0000"/>
      <name val="MS Sans Serif"/>
      <charset val="161"/>
    </font>
    <font>
      <b/>
      <sz val="10"/>
      <color theme="1"/>
      <name val="MS Sans Serif"/>
      <charset val="161"/>
    </font>
    <font>
      <b/>
      <sz val="12"/>
      <color indexed="8"/>
      <name val="Calibri"/>
      <family val="2"/>
      <charset val="161"/>
      <scheme val="minor"/>
    </font>
    <font>
      <b/>
      <sz val="9"/>
      <color theme="1"/>
      <name val="Calibri"/>
      <family val="2"/>
      <charset val="161"/>
      <scheme val="minor"/>
    </font>
    <font>
      <strike/>
      <sz val="10"/>
      <name val="Arial"/>
      <family val="2"/>
      <charset val="161"/>
    </font>
    <font>
      <b/>
      <sz val="12"/>
      <color indexed="8"/>
      <name val="MS Sans Serif"/>
      <charset val="161"/>
    </font>
    <font>
      <b/>
      <i/>
      <u/>
      <sz val="11"/>
      <color theme="1"/>
      <name val="Calibri"/>
      <family val="2"/>
      <charset val="161"/>
      <scheme val="minor"/>
    </font>
    <font>
      <b/>
      <sz val="10"/>
      <name val="MS Sans Serif"/>
      <charset val="161"/>
    </font>
    <font>
      <b/>
      <sz val="11"/>
      <color rgb="FFC00000"/>
      <name val="Calibri"/>
      <family val="2"/>
      <charset val="161"/>
      <scheme val="minor"/>
    </font>
    <font>
      <sz val="9"/>
      <color theme="1"/>
      <name val="Calibri"/>
      <family val="2"/>
      <charset val="161"/>
      <scheme val="minor"/>
    </font>
    <font>
      <sz val="9"/>
      <color indexed="8"/>
      <name val="Calibri"/>
      <family val="2"/>
      <charset val="161"/>
      <scheme val="minor"/>
    </font>
    <font>
      <b/>
      <sz val="11"/>
      <color theme="6" tint="-0.499984740745262"/>
      <name val="Calibri"/>
      <family val="2"/>
      <charset val="161"/>
      <scheme val="minor"/>
    </font>
    <font>
      <b/>
      <sz val="8"/>
      <color rgb="FF000000"/>
      <name val="Arial"/>
      <family val="2"/>
      <charset val="161"/>
    </font>
    <font>
      <sz val="11"/>
      <color theme="1"/>
      <name val="Arial"/>
      <family val="2"/>
      <charset val="161"/>
    </font>
  </fonts>
  <fills count="5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5DDEB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B9FFD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</fills>
  <borders count="19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ashed">
        <color auto="1"/>
      </left>
      <right/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 style="medium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/>
      <top/>
      <bottom style="dashed">
        <color auto="1"/>
      </bottom>
      <diagonal/>
    </border>
    <border>
      <left/>
      <right/>
      <top/>
      <bottom style="dash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/>
      <diagonal/>
    </border>
    <border>
      <left style="dashed">
        <color auto="1"/>
      </left>
      <right/>
      <top style="dashed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/>
      <bottom/>
      <diagonal/>
    </border>
    <border>
      <left style="dashed">
        <color auto="1"/>
      </left>
      <right style="dashed">
        <color auto="1"/>
      </right>
      <top/>
      <bottom style="dashed">
        <color auto="1"/>
      </bottom>
      <diagonal/>
    </border>
    <border>
      <left/>
      <right style="dashed">
        <color auto="1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dotted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dashed">
        <color auto="1"/>
      </left>
      <right/>
      <top/>
      <bottom style="thin">
        <color indexed="64"/>
      </bottom>
      <diagonal/>
    </border>
    <border>
      <left style="dashed">
        <color auto="1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540">
    <xf numFmtId="0" fontId="0" fillId="0" borderId="0"/>
    <xf numFmtId="0" fontId="44" fillId="0" borderId="0"/>
    <xf numFmtId="0" fontId="54" fillId="0" borderId="0"/>
    <xf numFmtId="0" fontId="62" fillId="10" borderId="0" applyNumberFormat="0" applyBorder="0" applyAlignment="0" applyProtection="0"/>
    <xf numFmtId="0" fontId="62" fillId="11" borderId="0" applyNumberFormat="0" applyBorder="0" applyAlignment="0" applyProtection="0"/>
    <xf numFmtId="0" fontId="62" fillId="12" borderId="0" applyNumberFormat="0" applyBorder="0" applyAlignment="0" applyProtection="0"/>
    <xf numFmtId="0" fontId="62" fillId="13" borderId="0" applyNumberFormat="0" applyBorder="0" applyAlignment="0" applyProtection="0"/>
    <xf numFmtId="0" fontId="62" fillId="14" borderId="0" applyNumberFormat="0" applyBorder="0" applyAlignment="0" applyProtection="0"/>
    <xf numFmtId="0" fontId="62" fillId="15" borderId="0" applyNumberFormat="0" applyBorder="0" applyAlignment="0" applyProtection="0"/>
    <xf numFmtId="0" fontId="62" fillId="16" borderId="0" applyNumberFormat="0" applyBorder="0" applyAlignment="0" applyProtection="0"/>
    <xf numFmtId="0" fontId="62" fillId="17" borderId="0" applyNumberFormat="0" applyBorder="0" applyAlignment="0" applyProtection="0"/>
    <xf numFmtId="0" fontId="62" fillId="18" borderId="0" applyNumberFormat="0" applyBorder="0" applyAlignment="0" applyProtection="0"/>
    <xf numFmtId="0" fontId="62" fillId="13" borderId="0" applyNumberFormat="0" applyBorder="0" applyAlignment="0" applyProtection="0"/>
    <xf numFmtId="0" fontId="62" fillId="16" borderId="0" applyNumberFormat="0" applyBorder="0" applyAlignment="0" applyProtection="0"/>
    <xf numFmtId="0" fontId="62" fillId="19" borderId="0" applyNumberFormat="0" applyBorder="0" applyAlignment="0" applyProtection="0"/>
    <xf numFmtId="0" fontId="63" fillId="20" borderId="0" applyNumberFormat="0" applyBorder="0" applyAlignment="0" applyProtection="0"/>
    <xf numFmtId="0" fontId="63" fillId="17" borderId="0" applyNumberFormat="0" applyBorder="0" applyAlignment="0" applyProtection="0"/>
    <xf numFmtId="0" fontId="63" fillId="18" borderId="0" applyNumberFormat="0" applyBorder="0" applyAlignment="0" applyProtection="0"/>
    <xf numFmtId="0" fontId="63" fillId="21" borderId="0" applyNumberFormat="0" applyBorder="0" applyAlignment="0" applyProtection="0"/>
    <xf numFmtId="0" fontId="63" fillId="22" borderId="0" applyNumberFormat="0" applyBorder="0" applyAlignment="0" applyProtection="0"/>
    <xf numFmtId="0" fontId="63" fillId="23" borderId="0" applyNumberFormat="0" applyBorder="0" applyAlignment="0" applyProtection="0"/>
    <xf numFmtId="0" fontId="63" fillId="24" borderId="0" applyNumberFormat="0" applyBorder="0" applyAlignment="0" applyProtection="0"/>
    <xf numFmtId="0" fontId="63" fillId="25" borderId="0" applyNumberFormat="0" applyBorder="0" applyAlignment="0" applyProtection="0"/>
    <xf numFmtId="0" fontId="63" fillId="26" borderId="0" applyNumberFormat="0" applyBorder="0" applyAlignment="0" applyProtection="0"/>
    <xf numFmtId="0" fontId="63" fillId="21" borderId="0" applyNumberFormat="0" applyBorder="0" applyAlignment="0" applyProtection="0"/>
    <xf numFmtId="0" fontId="63" fillId="22" borderId="0" applyNumberFormat="0" applyBorder="0" applyAlignment="0" applyProtection="0"/>
    <xf numFmtId="0" fontId="63" fillId="27" borderId="0" applyNumberFormat="0" applyBorder="0" applyAlignment="0" applyProtection="0"/>
    <xf numFmtId="0" fontId="64" fillId="11" borderId="0" applyNumberFormat="0" applyBorder="0" applyAlignment="0" applyProtection="0"/>
    <xf numFmtId="0" fontId="65" fillId="28" borderId="12" applyNumberFormat="0" applyAlignment="0" applyProtection="0"/>
    <xf numFmtId="0" fontId="66" fillId="29" borderId="13" applyNumberFormat="0" applyAlignment="0" applyProtection="0"/>
    <xf numFmtId="43" fontId="67" fillId="0" borderId="0" applyFont="0" applyFill="0" applyBorder="0" applyAlignment="0" applyProtection="0"/>
    <xf numFmtId="164" fontId="44" fillId="0" borderId="0" applyFont="0" applyFill="0" applyBorder="0" applyAlignment="0" applyProtection="0"/>
    <xf numFmtId="0" fontId="68" fillId="0" borderId="0" applyNumberFormat="0" applyFill="0" applyBorder="0" applyAlignment="0" applyProtection="0"/>
    <xf numFmtId="0" fontId="69" fillId="12" borderId="0" applyNumberFormat="0" applyBorder="0" applyAlignment="0" applyProtection="0"/>
    <xf numFmtId="0" fontId="70" fillId="0" borderId="14" applyNumberFormat="0" applyFill="0" applyAlignment="0" applyProtection="0"/>
    <xf numFmtId="0" fontId="71" fillId="0" borderId="15" applyNumberFormat="0" applyFill="0" applyAlignment="0" applyProtection="0"/>
    <xf numFmtId="0" fontId="72" fillId="0" borderId="16" applyNumberFormat="0" applyFill="0" applyAlignment="0" applyProtection="0"/>
    <xf numFmtId="0" fontId="72" fillId="0" borderId="0" applyNumberFormat="0" applyFill="0" applyBorder="0" applyAlignment="0" applyProtection="0"/>
    <xf numFmtId="0" fontId="73" fillId="15" borderId="12" applyNumberFormat="0" applyAlignment="0" applyProtection="0"/>
    <xf numFmtId="0" fontId="74" fillId="0" borderId="17" applyNumberFormat="0" applyFill="0" applyAlignment="0" applyProtection="0"/>
    <xf numFmtId="0" fontId="75" fillId="30" borderId="0" applyNumberFormat="0" applyBorder="0" applyAlignment="0" applyProtection="0"/>
    <xf numFmtId="0" fontId="67" fillId="0" borderId="0"/>
    <xf numFmtId="0" fontId="62" fillId="0" borderId="0"/>
    <xf numFmtId="165" fontId="76" fillId="0" borderId="0"/>
    <xf numFmtId="0" fontId="67" fillId="0" borderId="0"/>
    <xf numFmtId="0" fontId="62" fillId="0" borderId="0"/>
    <xf numFmtId="0" fontId="62" fillId="0" borderId="0"/>
    <xf numFmtId="0" fontId="62" fillId="0" borderId="0"/>
    <xf numFmtId="0" fontId="67" fillId="0" borderId="0"/>
    <xf numFmtId="0" fontId="62" fillId="31" borderId="18" applyNumberFormat="0" applyFont="0" applyAlignment="0" applyProtection="0"/>
    <xf numFmtId="0" fontId="77" fillId="28" borderId="19" applyNumberFormat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20" applyNumberFormat="0" applyFill="0" applyAlignment="0" applyProtection="0"/>
    <xf numFmtId="0" fontId="80" fillId="0" borderId="0" applyNumberFormat="0" applyFill="0" applyBorder="0" applyAlignment="0" applyProtection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21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21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56" fillId="0" borderId="0"/>
    <xf numFmtId="0" fontId="44" fillId="0" borderId="0"/>
    <xf numFmtId="0" fontId="56" fillId="0" borderId="0"/>
    <xf numFmtId="0" fontId="81" fillId="0" borderId="0" applyNumberFormat="0" applyFill="0" applyBorder="0" applyProtection="0">
      <alignment vertical="top"/>
    </xf>
    <xf numFmtId="0" fontId="56" fillId="0" borderId="0"/>
    <xf numFmtId="43" fontId="67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67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67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54" fillId="0" borderId="0"/>
    <xf numFmtId="0" fontId="112" fillId="0" borderId="0"/>
    <xf numFmtId="0" fontId="20" fillId="0" borderId="0"/>
    <xf numFmtId="0" fontId="22" fillId="0" borderId="0"/>
    <xf numFmtId="0" fontId="19" fillId="0" borderId="0"/>
    <xf numFmtId="0" fontId="115" fillId="0" borderId="0"/>
    <xf numFmtId="164" fontId="53" fillId="0" borderId="0" applyFont="0" applyFill="0" applyBorder="0" applyAlignment="0" applyProtection="0"/>
    <xf numFmtId="0" fontId="115" fillId="0" borderId="0"/>
    <xf numFmtId="0" fontId="18" fillId="0" borderId="0"/>
    <xf numFmtId="0" fontId="17" fillId="0" borderId="0"/>
    <xf numFmtId="43" fontId="112" fillId="0" borderId="0" applyFont="0" applyFill="0" applyBorder="0" applyAlignment="0" applyProtection="0"/>
    <xf numFmtId="0" fontId="16" fillId="0" borderId="0"/>
    <xf numFmtId="0" fontId="15" fillId="0" borderId="0"/>
    <xf numFmtId="0" fontId="65" fillId="28" borderId="66" applyNumberFormat="0" applyAlignment="0" applyProtection="0"/>
    <xf numFmtId="43" fontId="67" fillId="0" borderId="0" applyFont="0" applyFill="0" applyBorder="0" applyAlignment="0" applyProtection="0"/>
    <xf numFmtId="0" fontId="79" fillId="0" borderId="73" applyNumberFormat="0" applyFill="0" applyAlignment="0" applyProtection="0"/>
    <xf numFmtId="0" fontId="73" fillId="15" borderId="66" applyNumberFormat="0" applyAlignment="0" applyProtection="0"/>
    <xf numFmtId="0" fontId="62" fillId="31" borderId="67" applyNumberFormat="0" applyFont="0" applyAlignment="0" applyProtection="0"/>
    <xf numFmtId="0" fontId="77" fillId="28" borderId="68" applyNumberFormat="0" applyAlignment="0" applyProtection="0"/>
    <xf numFmtId="0" fontId="77" fillId="28" borderId="72" applyNumberFormat="0" applyAlignment="0" applyProtection="0"/>
    <xf numFmtId="0" fontId="62" fillId="31" borderId="71" applyNumberFormat="0" applyFont="0" applyAlignment="0" applyProtection="0"/>
    <xf numFmtId="0" fontId="73" fillId="15" borderId="70" applyNumberFormat="0" applyAlignment="0" applyProtection="0"/>
    <xf numFmtId="0" fontId="79" fillId="0" borderId="69" applyNumberFormat="0" applyFill="0" applyAlignment="0" applyProtection="0"/>
    <xf numFmtId="0" fontId="65" fillId="28" borderId="70" applyNumberFormat="0" applyAlignment="0" applyProtection="0"/>
    <xf numFmtId="0" fontId="14" fillId="0" borderId="0"/>
    <xf numFmtId="0" fontId="14" fillId="0" borderId="0"/>
    <xf numFmtId="0" fontId="54" fillId="0" borderId="0"/>
    <xf numFmtId="0" fontId="54" fillId="0" borderId="0"/>
    <xf numFmtId="43" fontId="67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67" fillId="0" borderId="0" applyFont="0" applyFill="0" applyBorder="0" applyAlignment="0" applyProtection="0"/>
    <xf numFmtId="9" fontId="54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127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7" fillId="0" borderId="0"/>
    <xf numFmtId="0" fontId="6" fillId="0" borderId="0"/>
    <xf numFmtId="44" fontId="22" fillId="0" borderId="0" applyFont="0" applyFill="0" applyBorder="0" applyAlignment="0" applyProtection="0"/>
    <xf numFmtId="0" fontId="65" fillId="28" borderId="123" applyNumberFormat="0" applyAlignment="0" applyProtection="0"/>
    <xf numFmtId="43" fontId="67" fillId="0" borderId="0" applyFont="0" applyFill="0" applyBorder="0" applyAlignment="0" applyProtection="0"/>
    <xf numFmtId="0" fontId="73" fillId="15" borderId="123" applyNumberFormat="0" applyAlignment="0" applyProtection="0"/>
    <xf numFmtId="0" fontId="79" fillId="0" borderId="132" applyNumberFormat="0" applyFill="0" applyAlignment="0" applyProtection="0"/>
    <xf numFmtId="0" fontId="62" fillId="31" borderId="124" applyNumberFormat="0" applyFont="0" applyAlignment="0" applyProtection="0"/>
    <xf numFmtId="0" fontId="77" fillId="28" borderId="125" applyNumberFormat="0" applyAlignment="0" applyProtection="0"/>
    <xf numFmtId="0" fontId="77" fillId="28" borderId="131" applyNumberFormat="0" applyAlignment="0" applyProtection="0"/>
    <xf numFmtId="0" fontId="62" fillId="31" borderId="130" applyNumberFormat="0" applyFont="0" applyAlignment="0" applyProtection="0"/>
    <xf numFmtId="0" fontId="79" fillId="0" borderId="126" applyNumberFormat="0" applyFill="0" applyAlignment="0" applyProtection="0"/>
    <xf numFmtId="0" fontId="73" fillId="15" borderId="129" applyNumberFormat="0" applyAlignment="0" applyProtection="0"/>
    <xf numFmtId="0" fontId="4" fillId="0" borderId="0"/>
    <xf numFmtId="0" fontId="4" fillId="0" borderId="0"/>
    <xf numFmtId="0" fontId="65" fillId="28" borderId="129" applyNumberFormat="0" applyAlignment="0" applyProtection="0"/>
    <xf numFmtId="43" fontId="67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67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5" fillId="28" borderId="123" applyNumberFormat="0" applyAlignment="0" applyProtection="0"/>
    <xf numFmtId="43" fontId="67" fillId="0" borderId="0" applyFont="0" applyFill="0" applyBorder="0" applyAlignment="0" applyProtection="0"/>
    <xf numFmtId="0" fontId="73" fillId="15" borderId="123" applyNumberFormat="0" applyAlignment="0" applyProtection="0"/>
    <xf numFmtId="0" fontId="62" fillId="31" borderId="124" applyNumberFormat="0" applyFont="0" applyAlignment="0" applyProtection="0"/>
    <xf numFmtId="0" fontId="77" fillId="28" borderId="125" applyNumberFormat="0" applyAlignment="0" applyProtection="0"/>
    <xf numFmtId="0" fontId="79" fillId="0" borderId="126" applyNumberFormat="0" applyFill="0" applyAlignment="0" applyProtection="0"/>
    <xf numFmtId="0" fontId="4" fillId="0" borderId="0"/>
    <xf numFmtId="0" fontId="4" fillId="0" borderId="0"/>
    <xf numFmtId="0" fontId="54" fillId="0" borderId="0"/>
    <xf numFmtId="0" fontId="54" fillId="0" borderId="0"/>
    <xf numFmtId="43" fontId="67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67" fillId="0" borderId="0" applyFont="0" applyFill="0" applyBorder="0" applyAlignment="0" applyProtection="0"/>
    <xf numFmtId="9" fontId="54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43" fontId="112" fillId="0" borderId="0" applyFont="0" applyFill="0" applyBorder="0" applyAlignment="0" applyProtection="0"/>
    <xf numFmtId="0" fontId="4" fillId="0" borderId="0"/>
    <xf numFmtId="0" fontId="4" fillId="0" borderId="0"/>
    <xf numFmtId="0" fontId="65" fillId="28" borderId="123" applyNumberFormat="0" applyAlignment="0" applyProtection="0"/>
    <xf numFmtId="43" fontId="67" fillId="0" borderId="0" applyFont="0" applyFill="0" applyBorder="0" applyAlignment="0" applyProtection="0"/>
    <xf numFmtId="0" fontId="79" fillId="0" borderId="126" applyNumberFormat="0" applyFill="0" applyAlignment="0" applyProtection="0"/>
    <xf numFmtId="0" fontId="73" fillId="15" borderId="123" applyNumberFormat="0" applyAlignment="0" applyProtection="0"/>
    <xf numFmtId="0" fontId="62" fillId="31" borderId="124" applyNumberFormat="0" applyFont="0" applyAlignment="0" applyProtection="0"/>
    <xf numFmtId="0" fontId="77" fillId="28" borderId="125" applyNumberFormat="0" applyAlignment="0" applyProtection="0"/>
    <xf numFmtId="0" fontId="77" fillId="28" borderId="125" applyNumberFormat="0" applyAlignment="0" applyProtection="0"/>
    <xf numFmtId="0" fontId="62" fillId="31" borderId="124" applyNumberFormat="0" applyFont="0" applyAlignment="0" applyProtection="0"/>
    <xf numFmtId="0" fontId="73" fillId="15" borderId="123" applyNumberFormat="0" applyAlignment="0" applyProtection="0"/>
    <xf numFmtId="0" fontId="79" fillId="0" borderId="126" applyNumberFormat="0" applyFill="0" applyAlignment="0" applyProtection="0"/>
    <xf numFmtId="0" fontId="65" fillId="28" borderId="123" applyNumberFormat="0" applyAlignment="0" applyProtection="0"/>
    <xf numFmtId="0" fontId="4" fillId="0" borderId="0"/>
    <xf numFmtId="0" fontId="4" fillId="0" borderId="0"/>
    <xf numFmtId="43" fontId="67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67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5" fillId="28" borderId="123" applyNumberFormat="0" applyAlignment="0" applyProtection="0"/>
    <xf numFmtId="0" fontId="79" fillId="0" borderId="126" applyNumberFormat="0" applyFill="0" applyAlignment="0" applyProtection="0"/>
    <xf numFmtId="0" fontId="73" fillId="15" borderId="123" applyNumberFormat="0" applyAlignment="0" applyProtection="0"/>
    <xf numFmtId="0" fontId="62" fillId="31" borderId="124" applyNumberFormat="0" applyFont="0" applyAlignment="0" applyProtection="0"/>
    <xf numFmtId="0" fontId="62" fillId="31" borderId="124" applyNumberFormat="0" applyFont="0" applyAlignment="0" applyProtection="0"/>
    <xf numFmtId="0" fontId="73" fillId="15" borderId="123" applyNumberFormat="0" applyAlignment="0" applyProtection="0"/>
    <xf numFmtId="0" fontId="79" fillId="0" borderId="126" applyNumberFormat="0" applyFill="0" applyAlignment="0" applyProtection="0"/>
    <xf numFmtId="0" fontId="65" fillId="28" borderId="123" applyNumberFormat="0" applyAlignment="0" applyProtection="0"/>
    <xf numFmtId="0" fontId="4" fillId="0" borderId="0"/>
    <xf numFmtId="0" fontId="65" fillId="28" borderId="129" applyNumberFormat="0" applyAlignment="0" applyProtection="0"/>
    <xf numFmtId="0" fontId="73" fillId="15" borderId="129" applyNumberFormat="0" applyAlignment="0" applyProtection="0"/>
    <xf numFmtId="0" fontId="62" fillId="31" borderId="130" applyNumberFormat="0" applyFont="0" applyAlignment="0" applyProtection="0"/>
    <xf numFmtId="0" fontId="77" fillId="28" borderId="131" applyNumberFormat="0" applyAlignment="0" applyProtection="0"/>
    <xf numFmtId="0" fontId="79" fillId="0" borderId="132" applyNumberFormat="0" applyFill="0" applyAlignment="0" applyProtection="0"/>
    <xf numFmtId="0" fontId="65" fillId="28" borderId="129" applyNumberFormat="0" applyAlignment="0" applyProtection="0"/>
    <xf numFmtId="0" fontId="79" fillId="0" borderId="132" applyNumberFormat="0" applyFill="0" applyAlignment="0" applyProtection="0"/>
    <xf numFmtId="0" fontId="73" fillId="15" borderId="129" applyNumberFormat="0" applyAlignment="0" applyProtection="0"/>
    <xf numFmtId="0" fontId="62" fillId="31" borderId="130" applyNumberFormat="0" applyFont="0" applyAlignment="0" applyProtection="0"/>
    <xf numFmtId="0" fontId="77" fillId="28" borderId="131" applyNumberFormat="0" applyAlignment="0" applyProtection="0"/>
    <xf numFmtId="0" fontId="77" fillId="28" borderId="131" applyNumberFormat="0" applyAlignment="0" applyProtection="0"/>
    <xf numFmtId="0" fontId="62" fillId="31" borderId="130" applyNumberFormat="0" applyFont="0" applyAlignment="0" applyProtection="0"/>
    <xf numFmtId="0" fontId="73" fillId="15" borderId="129" applyNumberFormat="0" applyAlignment="0" applyProtection="0"/>
    <xf numFmtId="0" fontId="79" fillId="0" borderId="132" applyNumberFormat="0" applyFill="0" applyAlignment="0" applyProtection="0"/>
    <xf numFmtId="0" fontId="65" fillId="28" borderId="129" applyNumberFormat="0" applyAlignment="0" applyProtection="0"/>
    <xf numFmtId="0" fontId="65" fillId="28" borderId="129" applyNumberFormat="0" applyAlignment="0" applyProtection="0"/>
    <xf numFmtId="0" fontId="79" fillId="0" borderId="132" applyNumberFormat="0" applyFill="0" applyAlignment="0" applyProtection="0"/>
    <xf numFmtId="0" fontId="73" fillId="15" borderId="129" applyNumberFormat="0" applyAlignment="0" applyProtection="0"/>
    <xf numFmtId="0" fontId="62" fillId="31" borderId="130" applyNumberFormat="0" applyFont="0" applyAlignment="0" applyProtection="0"/>
    <xf numFmtId="0" fontId="62" fillId="31" borderId="130" applyNumberFormat="0" applyFont="0" applyAlignment="0" applyProtection="0"/>
    <xf numFmtId="0" fontId="73" fillId="15" borderId="129" applyNumberFormat="0" applyAlignment="0" applyProtection="0"/>
    <xf numFmtId="0" fontId="79" fillId="0" borderId="132" applyNumberFormat="0" applyFill="0" applyAlignment="0" applyProtection="0"/>
    <xf numFmtId="0" fontId="65" fillId="28" borderId="129" applyNumberFormat="0" applyAlignment="0" applyProtection="0"/>
    <xf numFmtId="0" fontId="73" fillId="15" borderId="155" applyNumberFormat="0" applyAlignment="0" applyProtection="0"/>
    <xf numFmtId="0" fontId="65" fillId="28" borderId="142" applyNumberFormat="0" applyAlignment="0" applyProtection="0"/>
    <xf numFmtId="43" fontId="67" fillId="0" borderId="0" applyFont="0" applyFill="0" applyBorder="0" applyAlignment="0" applyProtection="0"/>
    <xf numFmtId="0" fontId="73" fillId="15" borderId="142" applyNumberFormat="0" applyAlignment="0" applyProtection="0"/>
    <xf numFmtId="0" fontId="79" fillId="0" borderId="158" applyNumberFormat="0" applyFill="0" applyAlignment="0" applyProtection="0"/>
    <xf numFmtId="0" fontId="77" fillId="28" borderId="143" applyNumberFormat="0" applyAlignment="0" applyProtection="0"/>
    <xf numFmtId="0" fontId="77" fillId="28" borderId="157" applyNumberFormat="0" applyAlignment="0" applyProtection="0"/>
    <xf numFmtId="0" fontId="62" fillId="31" borderId="156" applyNumberFormat="0" applyFont="0" applyAlignment="0" applyProtection="0"/>
    <xf numFmtId="0" fontId="79" fillId="0" borderId="144" applyNumberFormat="0" applyFill="0" applyAlignment="0" applyProtection="0"/>
    <xf numFmtId="0" fontId="2" fillId="0" borderId="0"/>
    <xf numFmtId="0" fontId="2" fillId="0" borderId="0"/>
    <xf numFmtId="0" fontId="65" fillId="28" borderId="155" applyNumberFormat="0" applyAlignment="0" applyProtection="0"/>
    <xf numFmtId="43" fontId="67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67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112" fillId="0" borderId="0" applyFont="0" applyFill="0" applyBorder="0" applyAlignment="0" applyProtection="0"/>
    <xf numFmtId="0" fontId="2" fillId="0" borderId="0"/>
    <xf numFmtId="0" fontId="2" fillId="0" borderId="0"/>
    <xf numFmtId="0" fontId="65" fillId="28" borderId="145" applyNumberFormat="0" applyAlignment="0" applyProtection="0"/>
    <xf numFmtId="43" fontId="67" fillId="0" borderId="0" applyFont="0" applyFill="0" applyBorder="0" applyAlignment="0" applyProtection="0"/>
    <xf numFmtId="0" fontId="79" fillId="0" borderId="148" applyNumberFormat="0" applyFill="0" applyAlignment="0" applyProtection="0"/>
    <xf numFmtId="0" fontId="73" fillId="15" borderId="145" applyNumberFormat="0" applyAlignment="0" applyProtection="0"/>
    <xf numFmtId="0" fontId="62" fillId="31" borderId="146" applyNumberFormat="0" applyFont="0" applyAlignment="0" applyProtection="0"/>
    <xf numFmtId="0" fontId="77" fillId="28" borderId="147" applyNumberFormat="0" applyAlignment="0" applyProtection="0"/>
    <xf numFmtId="0" fontId="77" fillId="28" borderId="147" applyNumberFormat="0" applyAlignment="0" applyProtection="0"/>
    <xf numFmtId="0" fontId="62" fillId="31" borderId="146" applyNumberFormat="0" applyFont="0" applyAlignment="0" applyProtection="0"/>
    <xf numFmtId="0" fontId="73" fillId="15" borderId="145" applyNumberFormat="0" applyAlignment="0" applyProtection="0"/>
    <xf numFmtId="0" fontId="79" fillId="0" borderId="148" applyNumberFormat="0" applyFill="0" applyAlignment="0" applyProtection="0"/>
    <xf numFmtId="0" fontId="65" fillId="28" borderId="145" applyNumberFormat="0" applyAlignment="0" applyProtection="0"/>
    <xf numFmtId="0" fontId="2" fillId="0" borderId="0"/>
    <xf numFmtId="0" fontId="2" fillId="0" borderId="0"/>
    <xf numFmtId="43" fontId="67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67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5" fillId="28" borderId="150" applyNumberFormat="0" applyAlignment="0" applyProtection="0"/>
    <xf numFmtId="0" fontId="2" fillId="0" borderId="0"/>
    <xf numFmtId="43" fontId="67" fillId="0" borderId="0" applyFont="0" applyFill="0" applyBorder="0" applyAlignment="0" applyProtection="0"/>
    <xf numFmtId="0" fontId="73" fillId="15" borderId="150" applyNumberFormat="0" applyAlignment="0" applyProtection="0"/>
    <xf numFmtId="0" fontId="79" fillId="0" borderId="153" applyNumberFormat="0" applyFill="0" applyAlignment="0" applyProtection="0"/>
    <xf numFmtId="0" fontId="62" fillId="31" borderId="151" applyNumberFormat="0" applyFont="0" applyAlignment="0" applyProtection="0"/>
    <xf numFmtId="0" fontId="77" fillId="28" borderId="152" applyNumberFormat="0" applyAlignment="0" applyProtection="0"/>
    <xf numFmtId="0" fontId="77" fillId="28" borderId="152" applyNumberFormat="0" applyAlignment="0" applyProtection="0"/>
    <xf numFmtId="0" fontId="62" fillId="31" borderId="151" applyNumberFormat="0" applyFont="0" applyAlignment="0" applyProtection="0"/>
    <xf numFmtId="0" fontId="79" fillId="0" borderId="153" applyNumberFormat="0" applyFill="0" applyAlignment="0" applyProtection="0"/>
    <xf numFmtId="0" fontId="73" fillId="15" borderId="150" applyNumberFormat="0" applyAlignment="0" applyProtection="0"/>
    <xf numFmtId="0" fontId="2" fillId="0" borderId="0"/>
    <xf numFmtId="0" fontId="2" fillId="0" borderId="0"/>
    <xf numFmtId="0" fontId="65" fillId="28" borderId="150" applyNumberFormat="0" applyAlignment="0" applyProtection="0"/>
    <xf numFmtId="43" fontId="67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67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5" fillId="28" borderId="150" applyNumberFormat="0" applyAlignment="0" applyProtection="0"/>
    <xf numFmtId="43" fontId="67" fillId="0" borderId="0" applyFont="0" applyFill="0" applyBorder="0" applyAlignment="0" applyProtection="0"/>
    <xf numFmtId="0" fontId="73" fillId="15" borderId="150" applyNumberFormat="0" applyAlignment="0" applyProtection="0"/>
    <xf numFmtId="0" fontId="62" fillId="31" borderId="151" applyNumberFormat="0" applyFont="0" applyAlignment="0" applyProtection="0"/>
    <xf numFmtId="0" fontId="77" fillId="28" borderId="152" applyNumberFormat="0" applyAlignment="0" applyProtection="0"/>
    <xf numFmtId="0" fontId="79" fillId="0" borderId="153" applyNumberFormat="0" applyFill="0" applyAlignment="0" applyProtection="0"/>
    <xf numFmtId="0" fontId="2" fillId="0" borderId="0"/>
    <xf numFmtId="0" fontId="2" fillId="0" borderId="0"/>
    <xf numFmtId="43" fontId="67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67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112" fillId="0" borderId="0" applyFont="0" applyFill="0" applyBorder="0" applyAlignment="0" applyProtection="0"/>
    <xf numFmtId="0" fontId="2" fillId="0" borderId="0"/>
    <xf numFmtId="0" fontId="2" fillId="0" borderId="0"/>
    <xf numFmtId="0" fontId="65" fillId="28" borderId="150" applyNumberFormat="0" applyAlignment="0" applyProtection="0"/>
    <xf numFmtId="43" fontId="67" fillId="0" borderId="0" applyFont="0" applyFill="0" applyBorder="0" applyAlignment="0" applyProtection="0"/>
    <xf numFmtId="0" fontId="79" fillId="0" borderId="153" applyNumberFormat="0" applyFill="0" applyAlignment="0" applyProtection="0"/>
    <xf numFmtId="0" fontId="73" fillId="15" borderId="150" applyNumberFormat="0" applyAlignment="0" applyProtection="0"/>
    <xf numFmtId="0" fontId="62" fillId="31" borderId="151" applyNumberFormat="0" applyFont="0" applyAlignment="0" applyProtection="0"/>
    <xf numFmtId="0" fontId="77" fillId="28" borderId="152" applyNumberFormat="0" applyAlignment="0" applyProtection="0"/>
    <xf numFmtId="0" fontId="77" fillId="28" borderId="152" applyNumberFormat="0" applyAlignment="0" applyProtection="0"/>
    <xf numFmtId="0" fontId="62" fillId="31" borderId="151" applyNumberFormat="0" applyFont="0" applyAlignment="0" applyProtection="0"/>
    <xf numFmtId="0" fontId="73" fillId="15" borderId="150" applyNumberFormat="0" applyAlignment="0" applyProtection="0"/>
    <xf numFmtId="0" fontId="79" fillId="0" borderId="153" applyNumberFormat="0" applyFill="0" applyAlignment="0" applyProtection="0"/>
    <xf numFmtId="0" fontId="65" fillId="28" borderId="150" applyNumberFormat="0" applyAlignment="0" applyProtection="0"/>
    <xf numFmtId="0" fontId="2" fillId="0" borderId="0"/>
    <xf numFmtId="0" fontId="2" fillId="0" borderId="0"/>
    <xf numFmtId="43" fontId="67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67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5" fillId="28" borderId="150" applyNumberFormat="0" applyAlignment="0" applyProtection="0"/>
    <xf numFmtId="0" fontId="79" fillId="0" borderId="153" applyNumberFormat="0" applyFill="0" applyAlignment="0" applyProtection="0"/>
    <xf numFmtId="0" fontId="73" fillId="15" borderId="150" applyNumberFormat="0" applyAlignment="0" applyProtection="0"/>
    <xf numFmtId="0" fontId="62" fillId="31" borderId="151" applyNumberFormat="0" applyFont="0" applyAlignment="0" applyProtection="0"/>
    <xf numFmtId="0" fontId="62" fillId="31" borderId="151" applyNumberFormat="0" applyFont="0" applyAlignment="0" applyProtection="0"/>
    <xf numFmtId="0" fontId="73" fillId="15" borderId="150" applyNumberFormat="0" applyAlignment="0" applyProtection="0"/>
    <xf numFmtId="0" fontId="79" fillId="0" borderId="153" applyNumberFormat="0" applyFill="0" applyAlignment="0" applyProtection="0"/>
    <xf numFmtId="0" fontId="65" fillId="28" borderId="150" applyNumberFormat="0" applyAlignment="0" applyProtection="0"/>
    <xf numFmtId="0" fontId="65" fillId="28" borderId="150" applyNumberFormat="0" applyAlignment="0" applyProtection="0"/>
    <xf numFmtId="0" fontId="73" fillId="15" borderId="150" applyNumberFormat="0" applyAlignment="0" applyProtection="0"/>
    <xf numFmtId="0" fontId="62" fillId="31" borderId="151" applyNumberFormat="0" applyFont="0" applyAlignment="0" applyProtection="0"/>
    <xf numFmtId="0" fontId="77" fillId="28" borderId="152" applyNumberFormat="0" applyAlignment="0" applyProtection="0"/>
    <xf numFmtId="0" fontId="79" fillId="0" borderId="153" applyNumberFormat="0" applyFill="0" applyAlignment="0" applyProtection="0"/>
    <xf numFmtId="0" fontId="65" fillId="28" borderId="150" applyNumberFormat="0" applyAlignment="0" applyProtection="0"/>
    <xf numFmtId="0" fontId="79" fillId="0" borderId="153" applyNumberFormat="0" applyFill="0" applyAlignment="0" applyProtection="0"/>
    <xf numFmtId="0" fontId="73" fillId="15" borderId="150" applyNumberFormat="0" applyAlignment="0" applyProtection="0"/>
    <xf numFmtId="0" fontId="62" fillId="31" borderId="151" applyNumberFormat="0" applyFont="0" applyAlignment="0" applyProtection="0"/>
    <xf numFmtId="0" fontId="77" fillId="28" borderId="152" applyNumberFormat="0" applyAlignment="0" applyProtection="0"/>
    <xf numFmtId="0" fontId="77" fillId="28" borderId="152" applyNumberFormat="0" applyAlignment="0" applyProtection="0"/>
    <xf numFmtId="0" fontId="62" fillId="31" borderId="151" applyNumberFormat="0" applyFont="0" applyAlignment="0" applyProtection="0"/>
    <xf numFmtId="0" fontId="73" fillId="15" borderId="150" applyNumberFormat="0" applyAlignment="0" applyProtection="0"/>
    <xf numFmtId="0" fontId="79" fillId="0" borderId="153" applyNumberFormat="0" applyFill="0" applyAlignment="0" applyProtection="0"/>
    <xf numFmtId="0" fontId="65" fillId="28" borderId="150" applyNumberFormat="0" applyAlignment="0" applyProtection="0"/>
    <xf numFmtId="0" fontId="65" fillId="28" borderId="150" applyNumberFormat="0" applyAlignment="0" applyProtection="0"/>
    <xf numFmtId="0" fontId="79" fillId="0" borderId="153" applyNumberFormat="0" applyFill="0" applyAlignment="0" applyProtection="0"/>
    <xf numFmtId="0" fontId="73" fillId="15" borderId="150" applyNumberFormat="0" applyAlignment="0" applyProtection="0"/>
    <xf numFmtId="0" fontId="62" fillId="31" borderId="151" applyNumberFormat="0" applyFont="0" applyAlignment="0" applyProtection="0"/>
    <xf numFmtId="0" fontId="62" fillId="31" borderId="151" applyNumberFormat="0" applyFont="0" applyAlignment="0" applyProtection="0"/>
    <xf numFmtId="0" fontId="73" fillId="15" borderId="150" applyNumberFormat="0" applyAlignment="0" applyProtection="0"/>
    <xf numFmtId="0" fontId="79" fillId="0" borderId="153" applyNumberFormat="0" applyFill="0" applyAlignment="0" applyProtection="0"/>
    <xf numFmtId="0" fontId="65" fillId="28" borderId="150" applyNumberFormat="0" applyAlignment="0" applyProtection="0"/>
    <xf numFmtId="43" fontId="67" fillId="0" borderId="0" applyFont="0" applyFill="0" applyBorder="0" applyAlignment="0" applyProtection="0"/>
    <xf numFmtId="0" fontId="2" fillId="0" borderId="0"/>
    <xf numFmtId="0" fontId="2" fillId="0" borderId="0"/>
    <xf numFmtId="43" fontId="67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67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67" fillId="0" borderId="0" applyFont="0" applyFill="0" applyBorder="0" applyAlignment="0" applyProtection="0"/>
    <xf numFmtId="0" fontId="62" fillId="31" borderId="18" applyNumberFormat="0" applyFont="0" applyAlignment="0" applyProtection="0"/>
    <xf numFmtId="0" fontId="2" fillId="0" borderId="0"/>
    <xf numFmtId="0" fontId="2" fillId="0" borderId="0"/>
    <xf numFmtId="43" fontId="67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67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112" fillId="0" borderId="0" applyFont="0" applyFill="0" applyBorder="0" applyAlignment="0" applyProtection="0"/>
    <xf numFmtId="0" fontId="2" fillId="0" borderId="0"/>
    <xf numFmtId="0" fontId="2" fillId="0" borderId="0"/>
    <xf numFmtId="43" fontId="67" fillId="0" borderId="0" applyFont="0" applyFill="0" applyBorder="0" applyAlignment="0" applyProtection="0"/>
    <xf numFmtId="0" fontId="62" fillId="31" borderId="18" applyNumberFormat="0" applyFont="0" applyAlignment="0" applyProtection="0"/>
    <xf numFmtId="0" fontId="62" fillId="31" borderId="18" applyNumberFormat="0" applyFont="0" applyAlignment="0" applyProtection="0"/>
    <xf numFmtId="0" fontId="2" fillId="0" borderId="0"/>
    <xf numFmtId="0" fontId="2" fillId="0" borderId="0"/>
    <xf numFmtId="43" fontId="67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67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2" fillId="31" borderId="18" applyNumberFormat="0" applyFont="0" applyAlignment="0" applyProtection="0"/>
    <xf numFmtId="0" fontId="62" fillId="31" borderId="18" applyNumberFormat="0" applyFont="0" applyAlignment="0" applyProtection="0"/>
    <xf numFmtId="0" fontId="62" fillId="31" borderId="151" applyNumberFormat="0" applyFont="0" applyAlignment="0" applyProtection="0"/>
    <xf numFmtId="0" fontId="79" fillId="0" borderId="158" applyNumberFormat="0" applyFill="0" applyAlignment="0" applyProtection="0"/>
    <xf numFmtId="0" fontId="65" fillId="28" borderId="155" applyNumberFormat="0" applyAlignment="0" applyProtection="0"/>
    <xf numFmtId="0" fontId="65" fillId="28" borderId="159" applyNumberFormat="0" applyAlignment="0" applyProtection="0"/>
    <xf numFmtId="0" fontId="79" fillId="0" borderId="162" applyNumberFormat="0" applyFill="0" applyAlignment="0" applyProtection="0"/>
    <xf numFmtId="0" fontId="73" fillId="15" borderId="159" applyNumberFormat="0" applyAlignment="0" applyProtection="0"/>
    <xf numFmtId="0" fontId="62" fillId="31" borderId="160" applyNumberFormat="0" applyFont="0" applyAlignment="0" applyProtection="0"/>
    <xf numFmtId="0" fontId="77" fillId="28" borderId="161" applyNumberFormat="0" applyAlignment="0" applyProtection="0"/>
    <xf numFmtId="0" fontId="77" fillId="28" borderId="161" applyNumberFormat="0" applyAlignment="0" applyProtection="0"/>
    <xf numFmtId="0" fontId="62" fillId="31" borderId="160" applyNumberFormat="0" applyFont="0" applyAlignment="0" applyProtection="0"/>
    <xf numFmtId="0" fontId="73" fillId="15" borderId="159" applyNumberFormat="0" applyAlignment="0" applyProtection="0"/>
    <xf numFmtId="0" fontId="79" fillId="0" borderId="162" applyNumberFormat="0" applyFill="0" applyAlignment="0" applyProtection="0"/>
    <xf numFmtId="0" fontId="65" fillId="28" borderId="159" applyNumberFormat="0" applyAlignment="0" applyProtection="0"/>
    <xf numFmtId="0" fontId="62" fillId="31" borderId="151" applyNumberFormat="0" applyFont="0" applyAlignment="0" applyProtection="0"/>
    <xf numFmtId="0" fontId="73" fillId="15" borderId="155" applyNumberFormat="0" applyAlignment="0" applyProtection="0"/>
    <xf numFmtId="0" fontId="65" fillId="28" borderId="164" applyNumberFormat="0" applyAlignment="0" applyProtection="0"/>
    <xf numFmtId="0" fontId="73" fillId="15" borderId="164" applyNumberFormat="0" applyAlignment="0" applyProtection="0"/>
    <xf numFmtId="0" fontId="79" fillId="0" borderId="167" applyNumberFormat="0" applyFill="0" applyAlignment="0" applyProtection="0"/>
    <xf numFmtId="0" fontId="62" fillId="31" borderId="165" applyNumberFormat="0" applyFont="0" applyAlignment="0" applyProtection="0"/>
    <xf numFmtId="0" fontId="77" fillId="28" borderId="166" applyNumberFormat="0" applyAlignment="0" applyProtection="0"/>
    <xf numFmtId="0" fontId="77" fillId="28" borderId="166" applyNumberFormat="0" applyAlignment="0" applyProtection="0"/>
    <xf numFmtId="0" fontId="62" fillId="31" borderId="165" applyNumberFormat="0" applyFont="0" applyAlignment="0" applyProtection="0"/>
    <xf numFmtId="0" fontId="79" fillId="0" borderId="167" applyNumberFormat="0" applyFill="0" applyAlignment="0" applyProtection="0"/>
    <xf numFmtId="0" fontId="73" fillId="15" borderId="164" applyNumberFormat="0" applyAlignment="0" applyProtection="0"/>
    <xf numFmtId="0" fontId="65" fillId="28" borderId="164" applyNumberFormat="0" applyAlignment="0" applyProtection="0"/>
    <xf numFmtId="0" fontId="73" fillId="15" borderId="155" applyNumberFormat="0" applyAlignment="0" applyProtection="0"/>
    <xf numFmtId="0" fontId="65" fillId="28" borderId="164" applyNumberFormat="0" applyAlignment="0" applyProtection="0"/>
    <xf numFmtId="0" fontId="73" fillId="15" borderId="164" applyNumberFormat="0" applyAlignment="0" applyProtection="0"/>
    <xf numFmtId="0" fontId="62" fillId="31" borderId="165" applyNumberFormat="0" applyFont="0" applyAlignment="0" applyProtection="0"/>
    <xf numFmtId="0" fontId="77" fillId="28" borderId="166" applyNumberFormat="0" applyAlignment="0" applyProtection="0"/>
    <xf numFmtId="0" fontId="79" fillId="0" borderId="167" applyNumberFormat="0" applyFill="0" applyAlignment="0" applyProtection="0"/>
    <xf numFmtId="0" fontId="77" fillId="28" borderId="157" applyNumberFormat="0" applyAlignment="0" applyProtection="0"/>
    <xf numFmtId="0" fontId="65" fillId="28" borderId="164" applyNumberFormat="0" applyAlignment="0" applyProtection="0"/>
    <xf numFmtId="0" fontId="79" fillId="0" borderId="167" applyNumberFormat="0" applyFill="0" applyAlignment="0" applyProtection="0"/>
    <xf numFmtId="0" fontId="73" fillId="15" borderId="164" applyNumberFormat="0" applyAlignment="0" applyProtection="0"/>
    <xf numFmtId="0" fontId="62" fillId="31" borderId="165" applyNumberFormat="0" applyFont="0" applyAlignment="0" applyProtection="0"/>
    <xf numFmtId="0" fontId="77" fillId="28" borderId="166" applyNumberFormat="0" applyAlignment="0" applyProtection="0"/>
    <xf numFmtId="0" fontId="77" fillId="28" borderId="166" applyNumberFormat="0" applyAlignment="0" applyProtection="0"/>
    <xf numFmtId="0" fontId="62" fillId="31" borderId="165" applyNumberFormat="0" applyFont="0" applyAlignment="0" applyProtection="0"/>
    <xf numFmtId="0" fontId="73" fillId="15" borderId="164" applyNumberFormat="0" applyAlignment="0" applyProtection="0"/>
    <xf numFmtId="0" fontId="79" fillId="0" borderId="167" applyNumberFormat="0" applyFill="0" applyAlignment="0" applyProtection="0"/>
    <xf numFmtId="0" fontId="65" fillId="28" borderId="164" applyNumberFormat="0" applyAlignment="0" applyProtection="0"/>
    <xf numFmtId="0" fontId="65" fillId="28" borderId="164" applyNumberFormat="0" applyAlignment="0" applyProtection="0"/>
    <xf numFmtId="0" fontId="79" fillId="0" borderId="167" applyNumberFormat="0" applyFill="0" applyAlignment="0" applyProtection="0"/>
    <xf numFmtId="0" fontId="73" fillId="15" borderId="164" applyNumberFormat="0" applyAlignment="0" applyProtection="0"/>
    <xf numFmtId="0" fontId="62" fillId="31" borderId="165" applyNumberFormat="0" applyFont="0" applyAlignment="0" applyProtection="0"/>
    <xf numFmtId="0" fontId="62" fillId="31" borderId="165" applyNumberFormat="0" applyFont="0" applyAlignment="0" applyProtection="0"/>
    <xf numFmtId="0" fontId="73" fillId="15" borderId="164" applyNumberFormat="0" applyAlignment="0" applyProtection="0"/>
    <xf numFmtId="0" fontId="79" fillId="0" borderId="167" applyNumberFormat="0" applyFill="0" applyAlignment="0" applyProtection="0"/>
    <xf numFmtId="0" fontId="65" fillId="28" borderId="164" applyNumberFormat="0" applyAlignment="0" applyProtection="0"/>
    <xf numFmtId="0" fontId="65" fillId="28" borderId="164" applyNumberFormat="0" applyAlignment="0" applyProtection="0"/>
    <xf numFmtId="0" fontId="73" fillId="15" borderId="164" applyNumberFormat="0" applyAlignment="0" applyProtection="0"/>
    <xf numFmtId="0" fontId="62" fillId="31" borderId="165" applyNumberFormat="0" applyFont="0" applyAlignment="0" applyProtection="0"/>
    <xf numFmtId="0" fontId="77" fillId="28" borderId="166" applyNumberFormat="0" applyAlignment="0" applyProtection="0"/>
    <xf numFmtId="0" fontId="79" fillId="0" borderId="167" applyNumberFormat="0" applyFill="0" applyAlignment="0" applyProtection="0"/>
    <xf numFmtId="0" fontId="65" fillId="28" borderId="164" applyNumberFormat="0" applyAlignment="0" applyProtection="0"/>
    <xf numFmtId="0" fontId="79" fillId="0" borderId="167" applyNumberFormat="0" applyFill="0" applyAlignment="0" applyProtection="0"/>
    <xf numFmtId="0" fontId="73" fillId="15" borderId="164" applyNumberFormat="0" applyAlignment="0" applyProtection="0"/>
    <xf numFmtId="0" fontId="62" fillId="31" borderId="165" applyNumberFormat="0" applyFont="0" applyAlignment="0" applyProtection="0"/>
    <xf numFmtId="0" fontId="77" fillId="28" borderId="166" applyNumberFormat="0" applyAlignment="0" applyProtection="0"/>
    <xf numFmtId="0" fontId="77" fillId="28" borderId="166" applyNumberFormat="0" applyAlignment="0" applyProtection="0"/>
    <xf numFmtId="0" fontId="62" fillId="31" borderId="165" applyNumberFormat="0" applyFont="0" applyAlignment="0" applyProtection="0"/>
    <xf numFmtId="0" fontId="73" fillId="15" borderId="164" applyNumberFormat="0" applyAlignment="0" applyProtection="0"/>
    <xf numFmtId="0" fontId="79" fillId="0" borderId="167" applyNumberFormat="0" applyFill="0" applyAlignment="0" applyProtection="0"/>
    <xf numFmtId="0" fontId="65" fillId="28" borderId="164" applyNumberFormat="0" applyAlignment="0" applyProtection="0"/>
    <xf numFmtId="0" fontId="65" fillId="28" borderId="164" applyNumberFormat="0" applyAlignment="0" applyProtection="0"/>
    <xf numFmtId="0" fontId="79" fillId="0" borderId="167" applyNumberFormat="0" applyFill="0" applyAlignment="0" applyProtection="0"/>
    <xf numFmtId="0" fontId="73" fillId="15" borderId="164" applyNumberFormat="0" applyAlignment="0" applyProtection="0"/>
    <xf numFmtId="0" fontId="62" fillId="31" borderId="165" applyNumberFormat="0" applyFont="0" applyAlignment="0" applyProtection="0"/>
    <xf numFmtId="0" fontId="62" fillId="31" borderId="165" applyNumberFormat="0" applyFont="0" applyAlignment="0" applyProtection="0"/>
    <xf numFmtId="0" fontId="73" fillId="15" borderId="164" applyNumberFormat="0" applyAlignment="0" applyProtection="0"/>
    <xf numFmtId="0" fontId="79" fillId="0" borderId="167" applyNumberFormat="0" applyFill="0" applyAlignment="0" applyProtection="0"/>
    <xf numFmtId="0" fontId="65" fillId="28" borderId="164" applyNumberFormat="0" applyAlignment="0" applyProtection="0"/>
    <xf numFmtId="0" fontId="65" fillId="28" borderId="155" applyNumberFormat="0" applyAlignment="0" applyProtection="0"/>
    <xf numFmtId="0" fontId="79" fillId="0" borderId="158" applyNumberFormat="0" applyFill="0" applyAlignment="0" applyProtection="0"/>
    <xf numFmtId="0" fontId="62" fillId="31" borderId="156" applyNumberFormat="0" applyFont="0" applyAlignment="0" applyProtection="0"/>
    <xf numFmtId="0" fontId="62" fillId="31" borderId="156" applyNumberFormat="0" applyFont="0" applyAlignment="0" applyProtection="0"/>
    <xf numFmtId="0" fontId="62" fillId="31" borderId="156" applyNumberFormat="0" applyFont="0" applyAlignment="0" applyProtection="0"/>
    <xf numFmtId="0" fontId="62" fillId="31" borderId="151" applyNumberFormat="0" applyFont="0" applyAlignment="0" applyProtection="0"/>
    <xf numFmtId="0" fontId="77" fillId="28" borderId="157" applyNumberFormat="0" applyAlignment="0" applyProtection="0"/>
    <xf numFmtId="0" fontId="62" fillId="31" borderId="156" applyNumberFormat="0" applyFont="0" applyAlignment="0" applyProtection="0"/>
    <xf numFmtId="0" fontId="62" fillId="31" borderId="156" applyNumberFormat="0" applyFont="0" applyAlignment="0" applyProtection="0"/>
    <xf numFmtId="0" fontId="62" fillId="31" borderId="151" applyNumberFormat="0" applyFont="0" applyAlignment="0" applyProtection="0"/>
    <xf numFmtId="0" fontId="62" fillId="31" borderId="151" applyNumberFormat="0" applyFont="0" applyAlignment="0" applyProtection="0"/>
  </cellStyleXfs>
  <cellXfs count="1175">
    <xf numFmtId="0" fontId="0" fillId="0" borderId="0" xfId="0"/>
    <xf numFmtId="0" fontId="0" fillId="0" borderId="0" xfId="0" applyProtection="1">
      <protection locked="0"/>
    </xf>
    <xf numFmtId="0" fontId="24" fillId="0" borderId="2" xfId="0" applyFont="1" applyBorder="1" applyAlignment="1" applyProtection="1">
      <alignment horizontal="center" vertical="top" wrapText="1"/>
      <protection locked="0"/>
    </xf>
    <xf numFmtId="0" fontId="24" fillId="0" borderId="3" xfId="0" applyFont="1" applyBorder="1" applyAlignment="1" applyProtection="1">
      <alignment horizontal="center" vertical="top" wrapText="1"/>
      <protection locked="0"/>
    </xf>
    <xf numFmtId="0" fontId="23" fillId="0" borderId="0" xfId="0" applyFont="1" applyProtection="1">
      <protection locked="0"/>
    </xf>
    <xf numFmtId="0" fontId="28" fillId="0" borderId="0" xfId="0" applyFont="1" applyProtection="1">
      <protection locked="0"/>
    </xf>
    <xf numFmtId="0" fontId="29" fillId="0" borderId="4" xfId="0" applyFont="1" applyBorder="1" applyAlignment="1" applyProtection="1">
      <alignment vertical="top" wrapText="1"/>
    </xf>
    <xf numFmtId="4" fontId="28" fillId="0" borderId="1" xfId="0" applyNumberFormat="1" applyFont="1" applyBorder="1" applyProtection="1"/>
    <xf numFmtId="0" fontId="27" fillId="3" borderId="4" xfId="0" applyFont="1" applyFill="1" applyBorder="1" applyAlignment="1" applyProtection="1">
      <alignment vertical="top" wrapText="1"/>
    </xf>
    <xf numFmtId="0" fontId="25" fillId="3" borderId="1" xfId="0" applyFont="1" applyFill="1" applyBorder="1" applyProtection="1"/>
    <xf numFmtId="4" fontId="30" fillId="3" borderId="1" xfId="0" applyNumberFormat="1" applyFont="1" applyFill="1" applyBorder="1" applyProtection="1"/>
    <xf numFmtId="0" fontId="26" fillId="0" borderId="1" xfId="0" applyFont="1" applyBorder="1" applyAlignment="1" applyProtection="1">
      <alignment vertical="top" wrapText="1"/>
    </xf>
    <xf numFmtId="0" fontId="24" fillId="0" borderId="1" xfId="0" applyFont="1" applyBorder="1" applyAlignment="1" applyProtection="1">
      <alignment vertical="top" wrapText="1"/>
    </xf>
    <xf numFmtId="0" fontId="27" fillId="4" borderId="4" xfId="0" applyFont="1" applyFill="1" applyBorder="1" applyAlignment="1" applyProtection="1">
      <alignment vertical="top" wrapText="1"/>
    </xf>
    <xf numFmtId="0" fontId="24" fillId="4" borderId="1" xfId="0" applyFont="1" applyFill="1" applyBorder="1" applyAlignment="1" applyProtection="1">
      <alignment vertical="top" wrapText="1"/>
    </xf>
    <xf numFmtId="4" fontId="30" fillId="4" borderId="1" xfId="0" applyNumberFormat="1" applyFont="1" applyFill="1" applyBorder="1" applyProtection="1"/>
    <xf numFmtId="0" fontId="24" fillId="0" borderId="1" xfId="0" applyFont="1" applyBorder="1" applyAlignment="1" applyProtection="1">
      <alignment wrapText="1"/>
    </xf>
    <xf numFmtId="0" fontId="24" fillId="0" borderId="1" xfId="0" applyFont="1" applyBorder="1" applyProtection="1"/>
    <xf numFmtId="0" fontId="26" fillId="0" borderId="4" xfId="0" applyFont="1" applyBorder="1" applyAlignment="1" applyProtection="1">
      <alignment vertical="top" wrapText="1"/>
    </xf>
    <xf numFmtId="0" fontId="25" fillId="0" borderId="1" xfId="0" applyFont="1" applyBorder="1" applyAlignment="1" applyProtection="1">
      <alignment vertical="top" wrapText="1"/>
    </xf>
    <xf numFmtId="0" fontId="31" fillId="0" borderId="4" xfId="0" applyFont="1" applyBorder="1" applyAlignment="1" applyProtection="1">
      <alignment vertical="top" wrapText="1"/>
    </xf>
    <xf numFmtId="0" fontId="27" fillId="5" borderId="4" xfId="0" applyFont="1" applyFill="1" applyBorder="1" applyAlignment="1" applyProtection="1">
      <alignment vertical="top" wrapText="1"/>
    </xf>
    <xf numFmtId="0" fontId="24" fillId="5" borderId="1" xfId="0" applyFont="1" applyFill="1" applyBorder="1" applyAlignment="1" applyProtection="1">
      <alignment vertical="top" wrapText="1"/>
    </xf>
    <xf numFmtId="4" fontId="30" fillId="5" borderId="1" xfId="0" applyNumberFormat="1" applyFont="1" applyFill="1" applyBorder="1" applyProtection="1"/>
    <xf numFmtId="0" fontId="32" fillId="0" borderId="4" xfId="0" applyFont="1" applyBorder="1" applyAlignment="1" applyProtection="1">
      <alignment vertical="top" wrapText="1"/>
    </xf>
    <xf numFmtId="0" fontId="33" fillId="6" borderId="4" xfId="0" applyFont="1" applyFill="1" applyBorder="1" applyAlignment="1" applyProtection="1">
      <alignment vertical="top" wrapText="1"/>
    </xf>
    <xf numFmtId="0" fontId="26" fillId="6" borderId="1" xfId="0" applyFont="1" applyFill="1" applyBorder="1" applyAlignment="1" applyProtection="1">
      <alignment vertical="top" wrapText="1"/>
    </xf>
    <xf numFmtId="4" fontId="34" fillId="6" borderId="1" xfId="0" applyNumberFormat="1" applyFont="1" applyFill="1" applyBorder="1" applyProtection="1"/>
    <xf numFmtId="0" fontId="27" fillId="0" borderId="5" xfId="0" applyFont="1" applyBorder="1" applyAlignment="1" applyProtection="1">
      <alignment vertical="top" wrapText="1"/>
    </xf>
    <xf numFmtId="0" fontId="41" fillId="0" borderId="10" xfId="0" applyFont="1" applyBorder="1" applyProtection="1">
      <protection locked="0"/>
    </xf>
    <xf numFmtId="49" fontId="43" fillId="9" borderId="1" xfId="0" applyNumberFormat="1" applyFont="1" applyFill="1" applyBorder="1" applyAlignment="1" applyProtection="1">
      <alignment horizontal="right"/>
      <protection locked="0"/>
    </xf>
    <xf numFmtId="0" fontId="22" fillId="0" borderId="0" xfId="0" applyFont="1" applyProtection="1">
      <protection locked="0"/>
    </xf>
    <xf numFmtId="4" fontId="0" fillId="0" borderId="0" xfId="0" applyNumberFormat="1" applyProtection="1">
      <protection locked="0"/>
    </xf>
    <xf numFmtId="4" fontId="83" fillId="32" borderId="21" xfId="0" applyNumberFormat="1" applyFont="1" applyFill="1" applyBorder="1" applyProtection="1"/>
    <xf numFmtId="0" fontId="84" fillId="0" borderId="6" xfId="0" applyFont="1" applyBorder="1" applyAlignment="1" applyProtection="1">
      <alignment vertical="top" wrapText="1"/>
    </xf>
    <xf numFmtId="4" fontId="85" fillId="0" borderId="6" xfId="0" applyNumberFormat="1" applyFont="1" applyBorder="1" applyProtection="1"/>
    <xf numFmtId="0" fontId="86" fillId="32" borderId="22" xfId="0" applyFont="1" applyFill="1" applyBorder="1" applyAlignment="1" applyProtection="1">
      <alignment vertical="top" wrapText="1"/>
    </xf>
    <xf numFmtId="0" fontId="27" fillId="34" borderId="4" xfId="0" applyFont="1" applyFill="1" applyBorder="1" applyAlignment="1" applyProtection="1">
      <alignment vertical="top" wrapText="1"/>
    </xf>
    <xf numFmtId="0" fontId="24" fillId="34" borderId="1" xfId="0" applyFont="1" applyFill="1" applyBorder="1" applyAlignment="1" applyProtection="1">
      <alignment vertical="top" wrapText="1"/>
    </xf>
    <xf numFmtId="4" fontId="30" fillId="34" borderId="1" xfId="0" applyNumberFormat="1" applyFont="1" applyFill="1" applyBorder="1" applyProtection="1"/>
    <xf numFmtId="0" fontId="27" fillId="35" borderId="22" xfId="0" applyFont="1" applyFill="1" applyBorder="1" applyAlignment="1" applyProtection="1">
      <alignment vertical="top" wrapText="1"/>
    </xf>
    <xf numFmtId="4" fontId="85" fillId="35" borderId="21" xfId="0" applyNumberFormat="1" applyFont="1" applyFill="1" applyBorder="1" applyProtection="1"/>
    <xf numFmtId="49" fontId="88" fillId="0" borderId="1" xfId="0" applyNumberFormat="1" applyFont="1" applyBorder="1" applyAlignment="1" applyProtection="1">
      <alignment horizontal="right"/>
      <protection locked="0"/>
    </xf>
    <xf numFmtId="0" fontId="88" fillId="0" borderId="0" xfId="0" applyFont="1" applyProtection="1">
      <protection locked="0"/>
    </xf>
    <xf numFmtId="49" fontId="61" fillId="35" borderId="1" xfId="0" applyNumberFormat="1" applyFont="1" applyFill="1" applyBorder="1" applyProtection="1">
      <protection locked="0"/>
    </xf>
    <xf numFmtId="4" fontId="90" fillId="0" borderId="10" xfId="0" applyNumberFormat="1" applyFont="1" applyBorder="1" applyProtection="1"/>
    <xf numFmtId="0" fontId="83" fillId="0" borderId="0" xfId="0" applyFont="1" applyProtection="1">
      <protection locked="0"/>
    </xf>
    <xf numFmtId="4" fontId="92" fillId="0" borderId="0" xfId="0" applyNumberFormat="1" applyFont="1" applyBorder="1" applyProtection="1"/>
    <xf numFmtId="0" fontId="61" fillId="0" borderId="0" xfId="0" applyFont="1" applyProtection="1">
      <protection locked="0"/>
    </xf>
    <xf numFmtId="49" fontId="88" fillId="35" borderId="1" xfId="0" applyNumberFormat="1" applyFont="1" applyFill="1" applyBorder="1" applyProtection="1">
      <protection locked="0"/>
    </xf>
    <xf numFmtId="0" fontId="94" fillId="32" borderId="21" xfId="0" applyFont="1" applyFill="1" applyBorder="1" applyAlignment="1" applyProtection="1">
      <alignment vertical="top" wrapText="1"/>
    </xf>
    <xf numFmtId="0" fontId="57" fillId="0" borderId="0" xfId="0" applyFont="1" applyBorder="1" applyAlignment="1" applyProtection="1">
      <alignment horizontal="center"/>
      <protection locked="0"/>
    </xf>
    <xf numFmtId="0" fontId="95" fillId="36" borderId="23" xfId="69" applyFont="1" applyFill="1" applyBorder="1"/>
    <xf numFmtId="0" fontId="55" fillId="36" borderId="24" xfId="69" applyFont="1" applyFill="1" applyBorder="1" applyAlignment="1">
      <alignment horizontal="center"/>
    </xf>
    <xf numFmtId="0" fontId="55" fillId="36" borderId="23" xfId="69" applyFont="1" applyFill="1" applyBorder="1" applyAlignment="1">
      <alignment horizontal="center"/>
    </xf>
    <xf numFmtId="0" fontId="55" fillId="36" borderId="25" xfId="69" applyFont="1" applyFill="1" applyBorder="1" applyAlignment="1">
      <alignment horizontal="center"/>
    </xf>
    <xf numFmtId="0" fontId="95" fillId="37" borderId="23" xfId="69" applyFont="1" applyFill="1" applyBorder="1"/>
    <xf numFmtId="0" fontId="60" fillId="0" borderId="24" xfId="69" applyFont="1" applyFill="1" applyBorder="1" applyAlignment="1">
      <alignment vertical="center" wrapText="1"/>
    </xf>
    <xf numFmtId="4" fontId="67" fillId="0" borderId="26" xfId="69" applyNumberFormat="1" applyFont="1" applyFill="1" applyBorder="1" applyAlignment="1">
      <alignment horizontal="right" wrapText="1"/>
    </xf>
    <xf numFmtId="4" fontId="67" fillId="0" borderId="27" xfId="69" applyNumberFormat="1" applyBorder="1" applyAlignment="1">
      <alignment horizontal="right"/>
    </xf>
    <xf numFmtId="0" fontId="95" fillId="38" borderId="23" xfId="69" applyFont="1" applyFill="1" applyBorder="1"/>
    <xf numFmtId="0" fontId="95" fillId="34" borderId="23" xfId="69" applyFont="1" applyFill="1" applyBorder="1"/>
    <xf numFmtId="0" fontId="96" fillId="0" borderId="24" xfId="69" applyFont="1" applyFill="1" applyBorder="1" applyAlignment="1">
      <alignment horizontal="left" vertical="center" wrapText="1"/>
    </xf>
    <xf numFmtId="0" fontId="82" fillId="0" borderId="24" xfId="69" applyFont="1" applyFill="1" applyBorder="1" applyAlignment="1">
      <alignment vertical="center" wrapText="1"/>
    </xf>
    <xf numFmtId="0" fontId="97" fillId="0" borderId="24" xfId="69" applyFont="1" applyFill="1" applyBorder="1" applyAlignment="1">
      <alignment horizontal="left" vertical="center" wrapText="1"/>
    </xf>
    <xf numFmtId="0" fontId="60" fillId="0" borderId="24" xfId="69" applyFont="1" applyFill="1" applyBorder="1" applyAlignment="1">
      <alignment horizontal="left" vertical="center" wrapText="1"/>
    </xf>
    <xf numFmtId="0" fontId="60" fillId="0" borderId="28" xfId="69" applyFont="1" applyFill="1" applyBorder="1" applyAlignment="1">
      <alignment horizontal="left" vertical="center" wrapText="1"/>
    </xf>
    <xf numFmtId="4" fontId="67" fillId="0" borderId="29" xfId="69" applyNumberFormat="1" applyFont="1" applyFill="1" applyBorder="1" applyAlignment="1">
      <alignment horizontal="right" wrapText="1"/>
    </xf>
    <xf numFmtId="0" fontId="95" fillId="0" borderId="23" xfId="69" applyFont="1" applyBorder="1"/>
    <xf numFmtId="0" fontId="98" fillId="36" borderId="30" xfId="69" applyFont="1" applyFill="1" applyBorder="1" applyAlignment="1">
      <alignment vertical="center" wrapText="1"/>
    </xf>
    <xf numFmtId="4" fontId="98" fillId="36" borderId="31" xfId="69" applyNumberFormat="1" applyFont="1" applyFill="1" applyBorder="1" applyAlignment="1">
      <alignment horizontal="right" wrapText="1"/>
    </xf>
    <xf numFmtId="0" fontId="99" fillId="0" borderId="24" xfId="69" applyFont="1" applyBorder="1" applyAlignment="1">
      <alignment vertical="center" wrapText="1"/>
    </xf>
    <xf numFmtId="4" fontId="99" fillId="0" borderId="9" xfId="69" applyNumberFormat="1" applyFont="1" applyBorder="1" applyAlignment="1">
      <alignment horizontal="right" wrapText="1"/>
    </xf>
    <xf numFmtId="4" fontId="99" fillId="0" borderId="32" xfId="69" applyNumberFormat="1" applyFont="1" applyBorder="1" applyAlignment="1">
      <alignment horizontal="right" wrapText="1"/>
    </xf>
    <xf numFmtId="0" fontId="100" fillId="0" borderId="28" xfId="69" applyFont="1" applyBorder="1" applyAlignment="1">
      <alignment horizontal="left" vertical="center" wrapText="1"/>
    </xf>
    <xf numFmtId="4" fontId="99" fillId="0" borderId="33" xfId="69" applyNumberFormat="1" applyFont="1" applyBorder="1" applyAlignment="1">
      <alignment horizontal="right" wrapText="1"/>
    </xf>
    <xf numFmtId="0" fontId="95" fillId="0" borderId="0" xfId="69" applyFont="1"/>
    <xf numFmtId="4" fontId="99" fillId="0" borderId="34" xfId="69" applyNumberFormat="1" applyFont="1" applyBorder="1" applyAlignment="1">
      <alignment horizontal="right" wrapText="1"/>
    </xf>
    <xf numFmtId="4" fontId="101" fillId="0" borderId="35" xfId="69" applyNumberFormat="1" applyFont="1" applyBorder="1" applyAlignment="1">
      <alignment horizontal="right" wrapText="1"/>
    </xf>
    <xf numFmtId="4" fontId="104" fillId="0" borderId="9" xfId="69" applyNumberFormat="1" applyFont="1" applyBorder="1" applyAlignment="1">
      <alignment horizontal="right"/>
    </xf>
    <xf numFmtId="4" fontId="105" fillId="0" borderId="23" xfId="69" applyNumberFormat="1" applyFont="1" applyFill="1" applyBorder="1" applyAlignment="1">
      <alignment horizontal="right" wrapText="1"/>
    </xf>
    <xf numFmtId="4" fontId="104" fillId="0" borderId="23" xfId="69" applyNumberFormat="1" applyFont="1" applyFill="1" applyBorder="1" applyAlignment="1">
      <alignment horizontal="right"/>
    </xf>
    <xf numFmtId="4" fontId="106" fillId="0" borderId="23" xfId="69" applyNumberFormat="1" applyFont="1" applyFill="1" applyBorder="1" applyAlignment="1">
      <alignment horizontal="right"/>
    </xf>
    <xf numFmtId="4" fontId="101" fillId="0" borderId="23" xfId="69" applyNumberFormat="1" applyFont="1" applyFill="1" applyBorder="1" applyAlignment="1">
      <alignment horizontal="right"/>
    </xf>
    <xf numFmtId="4" fontId="107" fillId="0" borderId="36" xfId="69" applyNumberFormat="1" applyFont="1" applyBorder="1" applyAlignment="1">
      <alignment vertical="center" wrapText="1"/>
    </xf>
    <xf numFmtId="4" fontId="101" fillId="0" borderId="0" xfId="69" applyNumberFormat="1" applyFont="1" applyFill="1" applyBorder="1"/>
    <xf numFmtId="4" fontId="101" fillId="0" borderId="37" xfId="69" applyNumberFormat="1" applyFont="1" applyFill="1" applyBorder="1"/>
    <xf numFmtId="4" fontId="108" fillId="0" borderId="0" xfId="69" applyNumberFormat="1" applyFont="1" applyFill="1" applyBorder="1"/>
    <xf numFmtId="0" fontId="109" fillId="0" borderId="0" xfId="69" applyFont="1" applyFill="1" applyBorder="1"/>
    <xf numFmtId="0" fontId="109" fillId="0" borderId="0" xfId="69" applyFont="1" applyFill="1"/>
    <xf numFmtId="3" fontId="109" fillId="0" borderId="0" xfId="69" applyNumberFormat="1" applyFont="1"/>
    <xf numFmtId="0" fontId="67" fillId="0" borderId="0" xfId="69"/>
    <xf numFmtId="0" fontId="95" fillId="37" borderId="0" xfId="69" applyFont="1" applyFill="1"/>
    <xf numFmtId="0" fontId="67" fillId="37" borderId="0" xfId="69" applyFill="1"/>
    <xf numFmtId="0" fontId="95" fillId="34" borderId="0" xfId="69" applyFont="1" applyFill="1"/>
    <xf numFmtId="0" fontId="67" fillId="34" borderId="0" xfId="69" applyFill="1"/>
    <xf numFmtId="0" fontId="95" fillId="38" borderId="0" xfId="69" applyFont="1" applyFill="1"/>
    <xf numFmtId="0" fontId="67" fillId="38" borderId="0" xfId="69" applyFill="1"/>
    <xf numFmtId="4" fontId="39" fillId="4" borderId="23" xfId="0" applyNumberFormat="1" applyFont="1" applyFill="1" applyBorder="1" applyAlignment="1" applyProtection="1">
      <alignment horizontal="center" wrapText="1"/>
    </xf>
    <xf numFmtId="4" fontId="39" fillId="0" borderId="23" xfId="0" applyNumberFormat="1" applyFont="1" applyBorder="1" applyAlignment="1" applyProtection="1">
      <alignment horizontal="center" wrapText="1"/>
      <protection locked="0"/>
    </xf>
    <xf numFmtId="4" fontId="39" fillId="9" borderId="23" xfId="0" applyNumberFormat="1" applyFont="1" applyFill="1" applyBorder="1" applyAlignment="1" applyProtection="1">
      <alignment horizontal="center" wrapText="1"/>
    </xf>
    <xf numFmtId="4" fontId="59" fillId="35" borderId="23" xfId="0" applyNumberFormat="1" applyFont="1" applyFill="1" applyBorder="1" applyProtection="1">
      <protection locked="0"/>
    </xf>
    <xf numFmtId="0" fontId="0" fillId="0" borderId="7" xfId="0" applyBorder="1" applyAlignment="1"/>
    <xf numFmtId="0" fontId="23" fillId="0" borderId="7" xfId="0" applyFont="1" applyBorder="1" applyAlignment="1" applyProtection="1">
      <alignment horizontal="center"/>
      <protection locked="0"/>
    </xf>
    <xf numFmtId="0" fontId="36" fillId="0" borderId="38" xfId="0" applyFont="1" applyBorder="1" applyProtection="1">
      <protection locked="0"/>
    </xf>
    <xf numFmtId="0" fontId="40" fillId="3" borderId="39" xfId="0" applyFont="1" applyFill="1" applyBorder="1" applyProtection="1">
      <protection locked="0"/>
    </xf>
    <xf numFmtId="0" fontId="40" fillId="3" borderId="32" xfId="0" applyFont="1" applyFill="1" applyBorder="1" applyProtection="1">
      <protection locked="0"/>
    </xf>
    <xf numFmtId="0" fontId="40" fillId="0" borderId="32" xfId="0" applyFont="1" applyBorder="1" applyProtection="1">
      <protection locked="0"/>
    </xf>
    <xf numFmtId="0" fontId="43" fillId="0" borderId="32" xfId="0" applyFont="1" applyBorder="1" applyProtection="1">
      <protection locked="0"/>
    </xf>
    <xf numFmtId="0" fontId="40" fillId="2" borderId="32" xfId="0" applyFont="1" applyFill="1" applyBorder="1" applyProtection="1">
      <protection locked="0"/>
    </xf>
    <xf numFmtId="0" fontId="49" fillId="0" borderId="32" xfId="0" applyFont="1" applyBorder="1" applyProtection="1">
      <protection locked="0"/>
    </xf>
    <xf numFmtId="0" fontId="40" fillId="7" borderId="32" xfId="0" applyFont="1" applyFill="1" applyBorder="1" applyProtection="1">
      <protection locked="0"/>
    </xf>
    <xf numFmtId="0" fontId="51" fillId="5" borderId="32" xfId="0" applyFont="1" applyFill="1" applyBorder="1" applyProtection="1">
      <protection locked="0"/>
    </xf>
    <xf numFmtId="0" fontId="51" fillId="4" borderId="32" xfId="0" applyFont="1" applyFill="1" applyBorder="1" applyProtection="1">
      <protection locked="0"/>
    </xf>
    <xf numFmtId="0" fontId="51" fillId="7" borderId="32" xfId="0" applyFont="1" applyFill="1" applyBorder="1" applyProtection="1">
      <protection locked="0"/>
    </xf>
    <xf numFmtId="0" fontId="49" fillId="9" borderId="32" xfId="0" applyFont="1" applyFill="1" applyBorder="1" applyProtection="1">
      <protection locked="0"/>
    </xf>
    <xf numFmtId="0" fontId="51" fillId="9" borderId="32" xfId="0" applyFont="1" applyFill="1" applyBorder="1" applyProtection="1">
      <protection locked="0"/>
    </xf>
    <xf numFmtId="0" fontId="51" fillId="0" borderId="32" xfId="0" applyFont="1" applyBorder="1" applyProtection="1">
      <protection locked="0"/>
    </xf>
    <xf numFmtId="0" fontId="88" fillId="35" borderId="32" xfId="0" applyFont="1" applyFill="1" applyBorder="1" applyProtection="1">
      <protection locked="0"/>
    </xf>
    <xf numFmtId="0" fontId="49" fillId="35" borderId="32" xfId="0" applyFont="1" applyFill="1" applyBorder="1" applyAlignment="1" applyProtection="1">
      <alignment vertical="top" wrapText="1"/>
    </xf>
    <xf numFmtId="0" fontId="87" fillId="35" borderId="32" xfId="0" applyFont="1" applyFill="1" applyBorder="1" applyAlignment="1" applyProtection="1">
      <alignment vertical="top" wrapText="1"/>
    </xf>
    <xf numFmtId="0" fontId="0" fillId="0" borderId="32" xfId="0" applyBorder="1" applyProtection="1">
      <protection locked="0"/>
    </xf>
    <xf numFmtId="0" fontId="36" fillId="0" borderId="40" xfId="0" applyFont="1" applyBorder="1" applyAlignment="1" applyProtection="1">
      <alignment horizontal="right"/>
      <protection locked="0"/>
    </xf>
    <xf numFmtId="4" fontId="38" fillId="0" borderId="41" xfId="0" applyNumberFormat="1" applyFont="1" applyBorder="1" applyAlignment="1" applyProtection="1">
      <alignment horizontal="center" wrapText="1"/>
      <protection locked="0"/>
    </xf>
    <xf numFmtId="4" fontId="42" fillId="0" borderId="42" xfId="0" applyNumberFormat="1" applyFont="1" applyBorder="1" applyProtection="1"/>
    <xf numFmtId="4" fontId="39" fillId="7" borderId="24" xfId="0" applyNumberFormat="1" applyFont="1" applyFill="1" applyBorder="1" applyAlignment="1" applyProtection="1">
      <alignment horizontal="center" wrapText="1"/>
    </xf>
    <xf numFmtId="4" fontId="46" fillId="9" borderId="42" xfId="0" applyNumberFormat="1" applyFont="1" applyFill="1" applyBorder="1" applyProtection="1"/>
    <xf numFmtId="4" fontId="42" fillId="3" borderId="24" xfId="0" applyNumberFormat="1" applyFont="1" applyFill="1" applyBorder="1" applyProtection="1"/>
    <xf numFmtId="4" fontId="42" fillId="35" borderId="24" xfId="0" applyNumberFormat="1" applyFont="1" applyFill="1" applyBorder="1" applyProtection="1"/>
    <xf numFmtId="4" fontId="93" fillId="35" borderId="24" xfId="0" applyNumberFormat="1" applyFont="1" applyFill="1" applyBorder="1" applyProtection="1"/>
    <xf numFmtId="0" fontId="28" fillId="0" borderId="24" xfId="0" applyFont="1" applyBorder="1" applyProtection="1">
      <protection locked="0"/>
    </xf>
    <xf numFmtId="0" fontId="0" fillId="0" borderId="9" xfId="0" applyBorder="1" applyProtection="1">
      <protection locked="0"/>
    </xf>
    <xf numFmtId="0" fontId="83" fillId="0" borderId="9" xfId="0" applyFont="1" applyBorder="1" applyProtection="1">
      <protection locked="0"/>
    </xf>
    <xf numFmtId="0" fontId="28" fillId="0" borderId="9" xfId="0" applyFont="1" applyBorder="1" applyProtection="1">
      <protection locked="0"/>
    </xf>
    <xf numFmtId="0" fontId="37" fillId="0" borderId="23" xfId="0" applyFont="1" applyBorder="1" applyProtection="1">
      <protection locked="0"/>
    </xf>
    <xf numFmtId="4" fontId="38" fillId="32" borderId="23" xfId="0" applyNumberFormat="1" applyFont="1" applyFill="1" applyBorder="1" applyAlignment="1" applyProtection="1">
      <alignment horizontal="center" wrapText="1"/>
      <protection locked="0"/>
    </xf>
    <xf numFmtId="4" fontId="38" fillId="0" borderId="23" xfId="0" applyNumberFormat="1" applyFont="1" applyBorder="1" applyAlignment="1" applyProtection="1">
      <alignment horizontal="center" wrapText="1"/>
      <protection locked="0"/>
    </xf>
    <xf numFmtId="0" fontId="41" fillId="3" borderId="23" xfId="0" applyFont="1" applyFill="1" applyBorder="1" applyProtection="1">
      <protection locked="0"/>
    </xf>
    <xf numFmtId="0" fontId="41" fillId="0" borderId="23" xfId="0" applyFont="1" applyBorder="1" applyProtection="1">
      <protection locked="0"/>
    </xf>
    <xf numFmtId="0" fontId="41" fillId="2" borderId="23" xfId="0" applyFont="1" applyFill="1" applyBorder="1" applyProtection="1">
      <protection locked="0"/>
    </xf>
    <xf numFmtId="0" fontId="45" fillId="2" borderId="23" xfId="0" applyFont="1" applyFill="1" applyBorder="1" applyProtection="1">
      <protection locked="0"/>
    </xf>
    <xf numFmtId="0" fontId="47" fillId="0" borderId="23" xfId="0" applyFont="1" applyBorder="1" applyProtection="1">
      <protection locked="0"/>
    </xf>
    <xf numFmtId="0" fontId="41" fillId="7" borderId="23" xfId="0" applyFont="1" applyFill="1" applyBorder="1" applyProtection="1">
      <protection locked="0"/>
    </xf>
    <xf numFmtId="0" fontId="37" fillId="5" borderId="23" xfId="0" applyFont="1" applyFill="1" applyBorder="1" applyProtection="1">
      <protection locked="0"/>
    </xf>
    <xf numFmtId="3" fontId="37" fillId="5" borderId="23" xfId="0" applyNumberFormat="1" applyFont="1" applyFill="1" applyBorder="1" applyProtection="1">
      <protection locked="0"/>
    </xf>
    <xf numFmtId="0" fontId="50" fillId="5" borderId="23" xfId="0" applyFont="1" applyFill="1" applyBorder="1" applyProtection="1">
      <protection locked="0"/>
    </xf>
    <xf numFmtId="0" fontId="48" fillId="5" borderId="23" xfId="0" applyFont="1" applyFill="1" applyBorder="1" applyProtection="1">
      <protection locked="0"/>
    </xf>
    <xf numFmtId="0" fontId="37" fillId="4" borderId="23" xfId="0" applyFont="1" applyFill="1" applyBorder="1" applyProtection="1">
      <protection locked="0"/>
    </xf>
    <xf numFmtId="0" fontId="37" fillId="7" borderId="23" xfId="0" applyFont="1" applyFill="1" applyBorder="1" applyProtection="1">
      <protection locked="0"/>
    </xf>
    <xf numFmtId="0" fontId="45" fillId="9" borderId="23" xfId="0" applyFont="1" applyFill="1" applyBorder="1" applyProtection="1">
      <protection locked="0"/>
    </xf>
    <xf numFmtId="0" fontId="41" fillId="9" borderId="23" xfId="0" applyFont="1" applyFill="1" applyBorder="1" applyProtection="1">
      <protection locked="0"/>
    </xf>
    <xf numFmtId="0" fontId="37" fillId="9" borderId="23" xfId="0" applyFont="1" applyFill="1" applyBorder="1" applyProtection="1">
      <protection locked="0"/>
    </xf>
    <xf numFmtId="0" fontId="88" fillId="0" borderId="23" xfId="0" applyFont="1" applyBorder="1" applyProtection="1">
      <protection locked="0"/>
    </xf>
    <xf numFmtId="0" fontId="88" fillId="35" borderId="23" xfId="0" applyFont="1" applyFill="1" applyBorder="1" applyProtection="1">
      <protection locked="0"/>
    </xf>
    <xf numFmtId="0" fontId="0" fillId="0" borderId="23" xfId="0" applyBorder="1" applyProtection="1">
      <protection locked="0"/>
    </xf>
    <xf numFmtId="0" fontId="61" fillId="35" borderId="23" xfId="0" applyFont="1" applyFill="1" applyBorder="1" applyProtection="1">
      <protection locked="0"/>
    </xf>
    <xf numFmtId="4" fontId="111" fillId="0" borderId="23" xfId="69" applyNumberFormat="1" applyFont="1" applyBorder="1" applyAlignment="1">
      <alignment vertical="center" wrapText="1"/>
    </xf>
    <xf numFmtId="0" fontId="110" fillId="0" borderId="43" xfId="69" applyFont="1" applyBorder="1" applyAlignment="1">
      <alignment vertical="center" wrapText="1"/>
    </xf>
    <xf numFmtId="4" fontId="102" fillId="0" borderId="42" xfId="69" applyNumberFormat="1" applyFont="1" applyFill="1" applyBorder="1" applyAlignment="1">
      <alignment vertical="center" wrapText="1"/>
    </xf>
    <xf numFmtId="0" fontId="95" fillId="40" borderId="23" xfId="69" applyFont="1" applyFill="1" applyBorder="1"/>
    <xf numFmtId="0" fontId="95" fillId="41" borderId="23" xfId="69" applyFont="1" applyFill="1" applyBorder="1"/>
    <xf numFmtId="0" fontId="116" fillId="42" borderId="0" xfId="0" applyFont="1" applyFill="1"/>
    <xf numFmtId="0" fontId="116" fillId="40" borderId="0" xfId="0" applyFont="1" applyFill="1"/>
    <xf numFmtId="0" fontId="116" fillId="41" borderId="0" xfId="0" applyFont="1" applyFill="1"/>
    <xf numFmtId="4" fontId="113" fillId="42" borderId="0" xfId="0" applyNumberFormat="1" applyFont="1" applyFill="1"/>
    <xf numFmtId="4" fontId="113" fillId="40" borderId="0" xfId="0" applyNumberFormat="1" applyFont="1" applyFill="1"/>
    <xf numFmtId="4" fontId="113" fillId="41" borderId="0" xfId="0" applyNumberFormat="1" applyFont="1" applyFill="1"/>
    <xf numFmtId="4" fontId="113" fillId="0" borderId="0" xfId="0" applyNumberFormat="1" applyFont="1"/>
    <xf numFmtId="0" fontId="117" fillId="0" borderId="0" xfId="0" applyFont="1"/>
    <xf numFmtId="0" fontId="95" fillId="0" borderId="0" xfId="69" applyFont="1" applyFill="1"/>
    <xf numFmtId="0" fontId="67" fillId="0" borderId="0" xfId="69" applyFill="1"/>
    <xf numFmtId="0" fontId="0" fillId="0" borderId="0" xfId="0" applyFill="1"/>
    <xf numFmtId="0" fontId="95" fillId="36" borderId="47" xfId="69" applyFont="1" applyFill="1" applyBorder="1"/>
    <xf numFmtId="0" fontId="118" fillId="39" borderId="48" xfId="0" applyFont="1" applyFill="1" applyBorder="1" applyAlignment="1">
      <alignment horizontal="center"/>
    </xf>
    <xf numFmtId="0" fontId="95" fillId="37" borderId="47" xfId="69" applyFont="1" applyFill="1" applyBorder="1"/>
    <xf numFmtId="4" fontId="120" fillId="0" borderId="26" xfId="0" applyNumberFormat="1" applyFont="1" applyFill="1" applyBorder="1" applyAlignment="1">
      <alignment horizontal="right" vertical="center" wrapText="1"/>
    </xf>
    <xf numFmtId="0" fontId="95" fillId="38" borderId="47" xfId="69" applyFont="1" applyFill="1" applyBorder="1"/>
    <xf numFmtId="0" fontId="95" fillId="34" borderId="47" xfId="69" applyFont="1" applyFill="1" applyBorder="1"/>
    <xf numFmtId="0" fontId="95" fillId="0" borderId="47" xfId="69" applyFont="1" applyBorder="1"/>
    <xf numFmtId="4" fontId="122" fillId="39" borderId="34" xfId="0" applyNumberFormat="1" applyFont="1" applyFill="1" applyBorder="1" applyAlignment="1">
      <alignment horizontal="right" vertical="center" wrapText="1"/>
    </xf>
    <xf numFmtId="4" fontId="123" fillId="0" borderId="36" xfId="0" applyNumberFormat="1" applyFont="1" applyBorder="1" applyAlignment="1">
      <alignment vertical="center" wrapText="1"/>
    </xf>
    <xf numFmtId="4" fontId="124" fillId="0" borderId="0" xfId="0" applyNumberFormat="1" applyFont="1" applyFill="1" applyBorder="1"/>
    <xf numFmtId="43" fontId="0" fillId="0" borderId="0" xfId="117" applyFont="1"/>
    <xf numFmtId="0" fontId="60" fillId="0" borderId="48" xfId="0" applyFont="1" applyFill="1" applyBorder="1" applyAlignment="1">
      <alignment vertical="center" wrapText="1"/>
    </xf>
    <xf numFmtId="0" fontId="96" fillId="0" borderId="48" xfId="0" applyFont="1" applyFill="1" applyBorder="1" applyAlignment="1">
      <alignment horizontal="left" vertical="center" wrapText="1"/>
    </xf>
    <xf numFmtId="0" fontId="82" fillId="0" borderId="48" xfId="0" applyFont="1" applyFill="1" applyBorder="1" applyAlignment="1">
      <alignment vertical="center" wrapText="1"/>
    </xf>
    <xf numFmtId="0" fontId="97" fillId="0" borderId="48" xfId="0" applyFont="1" applyFill="1" applyBorder="1" applyAlignment="1">
      <alignment horizontal="left" vertical="center" wrapText="1"/>
    </xf>
    <xf numFmtId="0" fontId="60" fillId="0" borderId="48" xfId="0" applyFont="1" applyFill="1" applyBorder="1" applyAlignment="1">
      <alignment horizontal="left" vertical="center" wrapText="1"/>
    </xf>
    <xf numFmtId="0" fontId="60" fillId="0" borderId="49" xfId="0" applyFont="1" applyFill="1" applyBorder="1" applyAlignment="1">
      <alignment horizontal="left" vertical="center" wrapText="1"/>
    </xf>
    <xf numFmtId="0" fontId="121" fillId="39" borderId="50" xfId="0" applyFont="1" applyFill="1" applyBorder="1" applyAlignment="1">
      <alignment vertical="center" wrapText="1"/>
    </xf>
    <xf numFmtId="0" fontId="114" fillId="0" borderId="48" xfId="0" applyFont="1" applyBorder="1" applyAlignment="1">
      <alignment vertical="center" wrapText="1"/>
    </xf>
    <xf numFmtId="0" fontId="122" fillId="39" borderId="51" xfId="0" applyFont="1" applyFill="1" applyBorder="1" applyAlignment="1">
      <alignment vertical="center" wrapText="1"/>
    </xf>
    <xf numFmtId="0" fontId="118" fillId="39" borderId="52" xfId="0" applyFont="1" applyFill="1" applyBorder="1" applyAlignment="1">
      <alignment horizontal="center"/>
    </xf>
    <xf numFmtId="0" fontId="0" fillId="39" borderId="2" xfId="0" applyFill="1" applyBorder="1"/>
    <xf numFmtId="4" fontId="120" fillId="0" borderId="52" xfId="0" applyNumberFormat="1" applyFont="1" applyFill="1" applyBorder="1" applyAlignment="1">
      <alignment horizontal="right" vertical="center" wrapText="1"/>
    </xf>
    <xf numFmtId="4" fontId="121" fillId="39" borderId="52" xfId="0" applyNumberFormat="1" applyFont="1" applyFill="1" applyBorder="1" applyAlignment="1">
      <alignment horizontal="right" vertical="center" wrapText="1"/>
    </xf>
    <xf numFmtId="4" fontId="122" fillId="39" borderId="5" xfId="0" applyNumberFormat="1" applyFont="1" applyFill="1" applyBorder="1" applyAlignment="1">
      <alignment horizontal="right" vertical="center" wrapText="1"/>
    </xf>
    <xf numFmtId="0" fontId="118" fillId="39" borderId="53" xfId="0" applyFont="1" applyFill="1" applyBorder="1" applyAlignment="1">
      <alignment horizontal="center"/>
    </xf>
    <xf numFmtId="0" fontId="118" fillId="39" borderId="54" xfId="0" applyFont="1" applyFill="1" applyBorder="1" applyAlignment="1">
      <alignment horizontal="center"/>
    </xf>
    <xf numFmtId="43" fontId="0" fillId="0" borderId="54" xfId="0" applyNumberFormat="1" applyBorder="1"/>
    <xf numFmtId="43" fontId="121" fillId="39" borderId="54" xfId="0" applyNumberFormat="1" applyFont="1" applyFill="1" applyBorder="1"/>
    <xf numFmtId="4" fontId="122" fillId="39" borderId="55" xfId="0" applyNumberFormat="1" applyFont="1" applyFill="1" applyBorder="1" applyAlignment="1">
      <alignment horizontal="right" vertical="center" wrapText="1"/>
    </xf>
    <xf numFmtId="43" fontId="0" fillId="0" borderId="52" xfId="0" applyNumberFormat="1" applyBorder="1"/>
    <xf numFmtId="43" fontId="121" fillId="39" borderId="52" xfId="0" applyNumberFormat="1" applyFont="1" applyFill="1" applyBorder="1"/>
    <xf numFmtId="4" fontId="121" fillId="39" borderId="5" xfId="0" applyNumberFormat="1" applyFont="1" applyFill="1" applyBorder="1" applyAlignment="1">
      <alignment horizontal="right" vertical="center" wrapText="1"/>
    </xf>
    <xf numFmtId="0" fontId="118" fillId="39" borderId="27" xfId="0" applyFont="1" applyFill="1" applyBorder="1" applyAlignment="1">
      <alignment horizontal="center"/>
    </xf>
    <xf numFmtId="0" fontId="119" fillId="39" borderId="26" xfId="0" applyFont="1" applyFill="1" applyBorder="1"/>
    <xf numFmtId="43" fontId="119" fillId="0" borderId="26" xfId="117" applyFont="1" applyBorder="1"/>
    <xf numFmtId="43" fontId="121" fillId="39" borderId="26" xfId="117" applyFont="1" applyFill="1" applyBorder="1"/>
    <xf numFmtId="43" fontId="121" fillId="39" borderId="35" xfId="117" applyFont="1" applyFill="1" applyBorder="1"/>
    <xf numFmtId="4" fontId="120" fillId="0" borderId="56" xfId="0" applyNumberFormat="1" applyFont="1" applyFill="1" applyBorder="1" applyAlignment="1">
      <alignment horizontal="right" vertical="center" wrapText="1"/>
    </xf>
    <xf numFmtId="0" fontId="118" fillId="39" borderId="46" xfId="0" applyFont="1" applyFill="1" applyBorder="1" applyAlignment="1">
      <alignment horizontal="center"/>
    </xf>
    <xf numFmtId="0" fontId="118" fillId="39" borderId="45" xfId="0" applyFont="1" applyFill="1" applyBorder="1" applyAlignment="1">
      <alignment horizontal="center"/>
    </xf>
    <xf numFmtId="43" fontId="0" fillId="0" borderId="45" xfId="0" applyNumberFormat="1" applyBorder="1"/>
    <xf numFmtId="43" fontId="121" fillId="39" borderId="45" xfId="0" applyNumberFormat="1" applyFont="1" applyFill="1" applyBorder="1"/>
    <xf numFmtId="43" fontId="0" fillId="0" borderId="57" xfId="0" applyNumberFormat="1" applyBorder="1"/>
    <xf numFmtId="43" fontId="0" fillId="0" borderId="58" xfId="0" applyNumberFormat="1" applyBorder="1"/>
    <xf numFmtId="43" fontId="119" fillId="0" borderId="60" xfId="117" applyFont="1" applyBorder="1"/>
    <xf numFmtId="4" fontId="122" fillId="39" borderId="44" xfId="0" applyNumberFormat="1" applyFont="1" applyFill="1" applyBorder="1" applyAlignment="1">
      <alignment horizontal="right" vertical="center" wrapText="1"/>
    </xf>
    <xf numFmtId="4" fontId="42" fillId="43" borderId="42" xfId="0" applyNumberFormat="1" applyFont="1" applyFill="1" applyBorder="1" applyProtection="1"/>
    <xf numFmtId="0" fontId="40" fillId="44" borderId="32" xfId="0" applyFont="1" applyFill="1" applyBorder="1" applyProtection="1">
      <protection locked="0"/>
    </xf>
    <xf numFmtId="0" fontId="41" fillId="44" borderId="23" xfId="0" applyFont="1" applyFill="1" applyBorder="1" applyProtection="1">
      <protection locked="0"/>
    </xf>
    <xf numFmtId="4" fontId="42" fillId="44" borderId="42" xfId="0" applyNumberFormat="1" applyFont="1" applyFill="1" applyBorder="1" applyProtection="1"/>
    <xf numFmtId="0" fontId="40" fillId="44" borderId="39" xfId="0" applyFont="1" applyFill="1" applyBorder="1" applyProtection="1">
      <protection locked="0"/>
    </xf>
    <xf numFmtId="0" fontId="51" fillId="44" borderId="32" xfId="0" applyFont="1" applyFill="1" applyBorder="1" applyProtection="1">
      <protection locked="0"/>
    </xf>
    <xf numFmtId="3" fontId="37" fillId="44" borderId="23" xfId="0" applyNumberFormat="1" applyFont="1" applyFill="1" applyBorder="1" applyProtection="1">
      <protection locked="0"/>
    </xf>
    <xf numFmtId="4" fontId="39" fillId="44" borderId="23" xfId="0" applyNumberFormat="1" applyFont="1" applyFill="1" applyBorder="1" applyAlignment="1" applyProtection="1">
      <alignment horizontal="center" wrapText="1"/>
    </xf>
    <xf numFmtId="0" fontId="40" fillId="0" borderId="54" xfId="0" applyFont="1" applyBorder="1" applyProtection="1">
      <protection locked="0"/>
    </xf>
    <xf numFmtId="0" fontId="126" fillId="0" borderId="61" xfId="0" applyFont="1" applyBorder="1" applyProtection="1">
      <protection locked="0"/>
    </xf>
    <xf numFmtId="0" fontId="40" fillId="2" borderId="54" xfId="0" applyFont="1" applyFill="1" applyBorder="1" applyProtection="1">
      <protection locked="0"/>
    </xf>
    <xf numFmtId="0" fontId="126" fillId="2" borderId="61" xfId="0" applyFont="1" applyFill="1" applyBorder="1" applyProtection="1">
      <protection locked="0"/>
    </xf>
    <xf numFmtId="49" fontId="54" fillId="2" borderId="1" xfId="0" applyNumberFormat="1" applyFont="1" applyFill="1" applyBorder="1" applyAlignment="1" applyProtection="1">
      <alignment horizontal="right"/>
      <protection locked="0"/>
    </xf>
    <xf numFmtId="49" fontId="54" fillId="2" borderId="61" xfId="0" applyNumberFormat="1" applyFont="1" applyFill="1" applyBorder="1" applyAlignment="1" applyProtection="1">
      <alignment horizontal="right"/>
      <protection locked="0"/>
    </xf>
    <xf numFmtId="0" fontId="113" fillId="0" borderId="0" xfId="0" applyFont="1"/>
    <xf numFmtId="0" fontId="41" fillId="0" borderId="62" xfId="0" applyFont="1" applyBorder="1" applyProtection="1">
      <protection locked="0"/>
    </xf>
    <xf numFmtId="0" fontId="45" fillId="2" borderId="62" xfId="0" applyFont="1" applyFill="1" applyBorder="1" applyProtection="1">
      <protection locked="0"/>
    </xf>
    <xf numFmtId="0" fontId="61" fillId="0" borderId="7" xfId="0" applyFont="1" applyBorder="1" applyAlignment="1" applyProtection="1">
      <alignment horizontal="center"/>
      <protection locked="0"/>
    </xf>
    <xf numFmtId="49" fontId="57" fillId="0" borderId="8" xfId="0" applyNumberFormat="1" applyFont="1" applyBorder="1" applyProtection="1">
      <protection locked="0"/>
    </xf>
    <xf numFmtId="0" fontId="60" fillId="44" borderId="9" xfId="0" applyNumberFormat="1" applyFont="1" applyFill="1" applyBorder="1" applyAlignment="1" applyProtection="1">
      <alignment horizontal="right"/>
      <protection locked="0"/>
    </xf>
    <xf numFmtId="166" fontId="60" fillId="44" borderId="9" xfId="0" applyNumberFormat="1" applyFont="1" applyFill="1" applyBorder="1" applyAlignment="1" applyProtection="1">
      <alignment horizontal="right"/>
      <protection locked="0"/>
    </xf>
    <xf numFmtId="166" fontId="60" fillId="44" borderId="1" xfId="0" applyNumberFormat="1" applyFont="1" applyFill="1" applyBorder="1" applyAlignment="1" applyProtection="1">
      <alignment horizontal="right"/>
      <protection locked="0"/>
    </xf>
    <xf numFmtId="49" fontId="60" fillId="0" borderId="1" xfId="0" applyNumberFormat="1" applyFont="1" applyBorder="1" applyAlignment="1" applyProtection="1">
      <alignment horizontal="right"/>
      <protection locked="0"/>
    </xf>
    <xf numFmtId="49" fontId="60" fillId="0" borderId="23" xfId="0" applyNumberFormat="1" applyFont="1" applyBorder="1" applyAlignment="1" applyProtection="1">
      <alignment horizontal="right"/>
      <protection locked="0"/>
    </xf>
    <xf numFmtId="49" fontId="60" fillId="2" borderId="1" xfId="0" applyNumberFormat="1" applyFont="1" applyFill="1" applyBorder="1" applyAlignment="1" applyProtection="1">
      <alignment horizontal="right"/>
      <protection locked="0"/>
    </xf>
    <xf numFmtId="49" fontId="60" fillId="44" borderId="1" xfId="0" applyNumberFormat="1" applyFont="1" applyFill="1" applyBorder="1" applyAlignment="1" applyProtection="1">
      <alignment horizontal="right"/>
      <protection locked="0"/>
    </xf>
    <xf numFmtId="49" fontId="60" fillId="0" borderId="61" xfId="0" applyNumberFormat="1" applyFont="1" applyBorder="1" applyAlignment="1" applyProtection="1">
      <alignment horizontal="right"/>
      <protection locked="0"/>
    </xf>
    <xf numFmtId="49" fontId="54" fillId="0" borderId="1" xfId="0" applyNumberFormat="1" applyFont="1" applyBorder="1" applyAlignment="1" applyProtection="1">
      <alignment horizontal="right"/>
      <protection locked="0"/>
    </xf>
    <xf numFmtId="49" fontId="60" fillId="7" borderId="1" xfId="0" applyNumberFormat="1" applyFont="1" applyFill="1" applyBorder="1" applyAlignment="1" applyProtection="1">
      <alignment horizontal="right"/>
      <protection locked="0"/>
    </xf>
    <xf numFmtId="49" fontId="57" fillId="5" borderId="1" xfId="0" applyNumberFormat="1" applyFont="1" applyFill="1" applyBorder="1" applyAlignment="1" applyProtection="1">
      <alignment horizontal="right"/>
      <protection locked="0"/>
    </xf>
    <xf numFmtId="49" fontId="57" fillId="5" borderId="1" xfId="0" applyNumberFormat="1" applyFont="1" applyFill="1" applyBorder="1" applyProtection="1">
      <protection locked="0"/>
    </xf>
    <xf numFmtId="49" fontId="57" fillId="5" borderId="1" xfId="0" applyNumberFormat="1" applyFont="1" applyFill="1" applyBorder="1" applyAlignment="1" applyProtection="1">
      <alignment horizontal="left"/>
      <protection locked="0"/>
    </xf>
    <xf numFmtId="49" fontId="57" fillId="4" borderId="1" xfId="0" applyNumberFormat="1" applyFont="1" applyFill="1" applyBorder="1" applyAlignment="1" applyProtection="1">
      <alignment horizontal="left"/>
      <protection locked="0"/>
    </xf>
    <xf numFmtId="49" fontId="57" fillId="7" borderId="1" xfId="0" applyNumberFormat="1" applyFont="1" applyFill="1" applyBorder="1" applyAlignment="1" applyProtection="1">
      <alignment horizontal="left"/>
      <protection locked="0"/>
    </xf>
    <xf numFmtId="49" fontId="57" fillId="44" borderId="1" xfId="0" applyNumberFormat="1" applyFont="1" applyFill="1" applyBorder="1" applyAlignment="1" applyProtection="1">
      <alignment horizontal="left"/>
      <protection locked="0"/>
    </xf>
    <xf numFmtId="49" fontId="40" fillId="9" borderId="1" xfId="0" applyNumberFormat="1" applyFont="1" applyFill="1" applyBorder="1" applyAlignment="1" applyProtection="1">
      <alignment horizontal="right"/>
      <protection locked="0"/>
    </xf>
    <xf numFmtId="49" fontId="57" fillId="9" borderId="1" xfId="0" applyNumberFormat="1" applyFont="1" applyFill="1" applyBorder="1" applyAlignment="1" applyProtection="1">
      <alignment horizontal="left"/>
      <protection locked="0"/>
    </xf>
    <xf numFmtId="49" fontId="60" fillId="0" borderId="0" xfId="0" applyNumberFormat="1" applyFont="1" applyBorder="1" applyAlignment="1" applyProtection="1">
      <alignment horizontal="right"/>
      <protection locked="0"/>
    </xf>
    <xf numFmtId="0" fontId="60" fillId="3" borderId="1" xfId="0" applyNumberFormat="1" applyFont="1" applyFill="1" applyBorder="1" applyAlignment="1" applyProtection="1">
      <alignment horizontal="right"/>
      <protection locked="0"/>
    </xf>
    <xf numFmtId="166" fontId="60" fillId="3" borderId="9" xfId="0" applyNumberFormat="1" applyFont="1" applyFill="1" applyBorder="1" applyAlignment="1" applyProtection="1">
      <alignment horizontal="right"/>
      <protection locked="0"/>
    </xf>
    <xf numFmtId="166" fontId="60" fillId="3" borderId="1" xfId="0" applyNumberFormat="1" applyFont="1" applyFill="1" applyBorder="1" applyAlignment="1" applyProtection="1">
      <alignment horizontal="right"/>
      <protection locked="0"/>
    </xf>
    <xf numFmtId="49" fontId="60" fillId="3" borderId="1" xfId="0" applyNumberFormat="1" applyFont="1" applyFill="1" applyBorder="1" applyAlignment="1" applyProtection="1">
      <alignment horizontal="right"/>
      <protection locked="0"/>
    </xf>
    <xf numFmtId="49" fontId="60" fillId="0" borderId="62" xfId="0" applyNumberFormat="1" applyFont="1" applyBorder="1" applyAlignment="1" applyProtection="1">
      <alignment horizontal="right"/>
      <protection locked="0"/>
    </xf>
    <xf numFmtId="49" fontId="54" fillId="2" borderId="62" xfId="0" applyNumberFormat="1" applyFont="1" applyFill="1" applyBorder="1" applyAlignment="1" applyProtection="1">
      <alignment horizontal="right"/>
      <protection locked="0"/>
    </xf>
    <xf numFmtId="49" fontId="60" fillId="0" borderId="1" xfId="0" applyNumberFormat="1" applyFont="1" applyBorder="1" applyProtection="1">
      <protection locked="0"/>
    </xf>
    <xf numFmtId="49" fontId="60" fillId="0" borderId="10" xfId="0" applyNumberFormat="1" applyFont="1" applyBorder="1" applyAlignment="1" applyProtection="1">
      <alignment horizontal="right"/>
      <protection locked="0"/>
    </xf>
    <xf numFmtId="49" fontId="60" fillId="0" borderId="9" xfId="0" applyNumberFormat="1" applyFont="1" applyBorder="1" applyProtection="1">
      <protection locked="0"/>
    </xf>
    <xf numFmtId="49" fontId="60" fillId="0" borderId="0" xfId="0" applyNumberFormat="1" applyFont="1" applyProtection="1">
      <protection locked="0"/>
    </xf>
    <xf numFmtId="4" fontId="42" fillId="32" borderId="24" xfId="0" applyNumberFormat="1" applyFont="1" applyFill="1" applyBorder="1" applyProtection="1"/>
    <xf numFmtId="4" fontId="42" fillId="43" borderId="24" xfId="0" applyNumberFormat="1" applyFont="1" applyFill="1" applyBorder="1" applyProtection="1"/>
    <xf numFmtId="4" fontId="42" fillId="33" borderId="24" xfId="0" applyNumberFormat="1" applyFont="1" applyFill="1" applyBorder="1" applyProtection="1"/>
    <xf numFmtId="49" fontId="60" fillId="0" borderId="65" xfId="0" applyNumberFormat="1" applyFont="1" applyBorder="1" applyAlignment="1" applyProtection="1">
      <alignment horizontal="right"/>
      <protection locked="0"/>
    </xf>
    <xf numFmtId="0" fontId="40" fillId="0" borderId="63" xfId="0" applyFont="1" applyBorder="1" applyProtection="1">
      <protection locked="0"/>
    </xf>
    <xf numFmtId="0" fontId="41" fillId="0" borderId="65" xfId="0" applyFont="1" applyBorder="1" applyProtection="1">
      <protection locked="0"/>
    </xf>
    <xf numFmtId="4" fontId="42" fillId="32" borderId="64" xfId="0" applyNumberFormat="1" applyFont="1" applyFill="1" applyBorder="1" applyProtection="1"/>
    <xf numFmtId="4" fontId="42" fillId="0" borderId="42" xfId="0" applyNumberFormat="1" applyFont="1" applyBorder="1" applyProtection="1"/>
    <xf numFmtId="4" fontId="42" fillId="33" borderId="42" xfId="0" applyNumberFormat="1" applyFont="1" applyFill="1" applyBorder="1" applyProtection="1"/>
    <xf numFmtId="4" fontId="42" fillId="44" borderId="42" xfId="0" applyNumberFormat="1" applyFont="1" applyFill="1" applyBorder="1" applyProtection="1"/>
    <xf numFmtId="49" fontId="54" fillId="2" borderId="74" xfId="0" applyNumberFormat="1" applyFont="1" applyFill="1" applyBorder="1" applyAlignment="1" applyProtection="1">
      <alignment horizontal="right"/>
      <protection locked="0"/>
    </xf>
    <xf numFmtId="0" fontId="128" fillId="2" borderId="74" xfId="0" applyFont="1" applyFill="1" applyBorder="1" applyProtection="1">
      <protection locked="0"/>
    </xf>
    <xf numFmtId="0" fontId="40" fillId="2" borderId="75" xfId="0" applyFont="1" applyFill="1" applyBorder="1" applyAlignment="1" applyProtection="1">
      <alignment wrapText="1"/>
      <protection locked="0"/>
    </xf>
    <xf numFmtId="0" fontId="40" fillId="2" borderId="75" xfId="0" applyFont="1" applyFill="1" applyBorder="1" applyAlignment="1" applyProtection="1">
      <protection locked="0"/>
    </xf>
    <xf numFmtId="49" fontId="43" fillId="9" borderId="74" xfId="0" applyNumberFormat="1" applyFont="1" applyFill="1" applyBorder="1" applyAlignment="1" applyProtection="1">
      <alignment horizontal="right"/>
      <protection locked="0"/>
    </xf>
    <xf numFmtId="0" fontId="49" fillId="9" borderId="75" xfId="0" applyFont="1" applyFill="1" applyBorder="1" applyProtection="1">
      <protection locked="0"/>
    </xf>
    <xf numFmtId="0" fontId="128" fillId="9" borderId="74" xfId="0" applyFont="1" applyFill="1" applyBorder="1" applyProtection="1">
      <protection locked="0"/>
    </xf>
    <xf numFmtId="49" fontId="60" fillId="0" borderId="76" xfId="0" applyNumberFormat="1" applyFont="1" applyBorder="1" applyAlignment="1" applyProtection="1">
      <alignment horizontal="right"/>
      <protection locked="0"/>
    </xf>
    <xf numFmtId="0" fontId="40" fillId="0" borderId="77" xfId="0" applyFont="1" applyBorder="1" applyAlignment="1" applyProtection="1">
      <alignment wrapText="1"/>
      <protection locked="0"/>
    </xf>
    <xf numFmtId="49" fontId="60" fillId="44" borderId="76" xfId="0" applyNumberFormat="1" applyFont="1" applyFill="1" applyBorder="1" applyAlignment="1" applyProtection="1">
      <alignment horizontal="right"/>
      <protection locked="0"/>
    </xf>
    <xf numFmtId="0" fontId="40" fillId="44" borderId="77" xfId="0" applyFont="1" applyFill="1" applyBorder="1" applyAlignment="1" applyProtection="1">
      <alignment wrapText="1"/>
      <protection locked="0"/>
    </xf>
    <xf numFmtId="49" fontId="60" fillId="8" borderId="76" xfId="0" applyNumberFormat="1" applyFont="1" applyFill="1" applyBorder="1" applyAlignment="1" applyProtection="1">
      <alignment horizontal="right"/>
      <protection locked="0"/>
    </xf>
    <xf numFmtId="0" fontId="40" fillId="8" borderId="77" xfId="0" applyFont="1" applyFill="1" applyBorder="1" applyAlignment="1" applyProtection="1">
      <alignment wrapText="1"/>
      <protection locked="0"/>
    </xf>
    <xf numFmtId="0" fontId="128" fillId="0" borderId="76" xfId="0" applyFont="1" applyBorder="1" applyProtection="1">
      <protection locked="0"/>
    </xf>
    <xf numFmtId="49" fontId="40" fillId="9" borderId="76" xfId="0" applyNumberFormat="1" applyFont="1" applyFill="1" applyBorder="1" applyAlignment="1" applyProtection="1">
      <alignment horizontal="right"/>
      <protection locked="0"/>
    </xf>
    <xf numFmtId="0" fontId="49" fillId="9" borderId="77" xfId="0" applyFont="1" applyFill="1" applyBorder="1" applyAlignment="1" applyProtection="1">
      <alignment wrapText="1"/>
      <protection locked="0"/>
    </xf>
    <xf numFmtId="0" fontId="128" fillId="9" borderId="76" xfId="0" applyFont="1" applyFill="1" applyBorder="1" applyProtection="1">
      <protection locked="0"/>
    </xf>
    <xf numFmtId="4" fontId="42" fillId="8" borderId="24" xfId="0" applyNumberFormat="1" applyFont="1" applyFill="1" applyBorder="1" applyProtection="1"/>
    <xf numFmtId="49" fontId="60" fillId="45" borderId="79" xfId="0" applyNumberFormat="1" applyFont="1" applyFill="1" applyBorder="1" applyAlignment="1" applyProtection="1">
      <alignment horizontal="right"/>
      <protection locked="0"/>
    </xf>
    <xf numFmtId="0" fontId="40" fillId="45" borderId="78" xfId="0" applyFont="1" applyFill="1" applyBorder="1" applyProtection="1">
      <protection locked="0"/>
    </xf>
    <xf numFmtId="4" fontId="42" fillId="45" borderId="42" xfId="0" applyNumberFormat="1" applyFont="1" applyFill="1" applyBorder="1" applyProtection="1"/>
    <xf numFmtId="0" fontId="128" fillId="45" borderId="79" xfId="0" applyFont="1" applyFill="1" applyBorder="1" applyProtection="1">
      <protection locked="0"/>
    </xf>
    <xf numFmtId="49" fontId="57" fillId="45" borderId="79" xfId="0" applyNumberFormat="1" applyFont="1" applyFill="1" applyBorder="1" applyAlignment="1" applyProtection="1">
      <alignment horizontal="left"/>
      <protection locked="0"/>
    </xf>
    <xf numFmtId="0" fontId="51" fillId="45" borderId="78" xfId="0" applyFont="1" applyFill="1" applyBorder="1" applyProtection="1">
      <protection locked="0"/>
    </xf>
    <xf numFmtId="4" fontId="39" fillId="45" borderId="23" xfId="0" applyNumberFormat="1" applyFont="1" applyFill="1" applyBorder="1" applyAlignment="1" applyProtection="1">
      <alignment horizontal="center" wrapText="1"/>
      <protection locked="0"/>
    </xf>
    <xf numFmtId="0" fontId="37" fillId="45" borderId="23" xfId="0" applyFont="1" applyFill="1" applyBorder="1" applyProtection="1">
      <protection locked="0"/>
    </xf>
    <xf numFmtId="4" fontId="42" fillId="45" borderId="24" xfId="0" applyNumberFormat="1" applyFont="1" applyFill="1" applyBorder="1" applyProtection="1"/>
    <xf numFmtId="49" fontId="88" fillId="35" borderId="79" xfId="0" applyNumberFormat="1" applyFont="1" applyFill="1" applyBorder="1" applyAlignment="1" applyProtection="1">
      <protection locked="0"/>
    </xf>
    <xf numFmtId="0" fontId="49" fillId="35" borderId="78" xfId="0" applyFont="1" applyFill="1" applyBorder="1" applyAlignment="1" applyProtection="1">
      <alignment wrapText="1"/>
    </xf>
    <xf numFmtId="0" fontId="129" fillId="35" borderId="79" xfId="0" applyFont="1" applyFill="1" applyBorder="1" applyAlignment="1" applyProtection="1">
      <protection locked="0"/>
    </xf>
    <xf numFmtId="0" fontId="130" fillId="32" borderId="80" xfId="0" applyFont="1" applyFill="1" applyBorder="1" applyAlignment="1" applyProtection="1">
      <alignment vertical="top" wrapText="1"/>
    </xf>
    <xf numFmtId="0" fontId="26" fillId="32" borderId="81" xfId="0" applyFont="1" applyFill="1" applyBorder="1" applyAlignment="1" applyProtection="1">
      <alignment vertical="top" wrapText="1"/>
    </xf>
    <xf numFmtId="0" fontId="27" fillId="45" borderId="80" xfId="0" applyFont="1" applyFill="1" applyBorder="1" applyAlignment="1" applyProtection="1">
      <alignment vertical="top" wrapText="1"/>
    </xf>
    <xf numFmtId="0" fontId="24" fillId="45" borderId="81" xfId="0" applyFont="1" applyFill="1" applyBorder="1" applyAlignment="1" applyProtection="1">
      <alignment vertical="top" wrapText="1"/>
    </xf>
    <xf numFmtId="4" fontId="131" fillId="32" borderId="81" xfId="0" applyNumberFormat="1" applyFont="1" applyFill="1" applyBorder="1" applyProtection="1"/>
    <xf numFmtId="4" fontId="30" fillId="45" borderId="81" xfId="0" applyNumberFormat="1" applyFont="1" applyFill="1" applyBorder="1" applyProtection="1"/>
    <xf numFmtId="0" fontId="86" fillId="32" borderId="82" xfId="0" applyFont="1" applyFill="1" applyBorder="1" applyAlignment="1" applyProtection="1">
      <alignment vertical="top" wrapText="1"/>
    </xf>
    <xf numFmtId="0" fontId="94" fillId="32" borderId="83" xfId="0" applyFont="1" applyFill="1" applyBorder="1" applyAlignment="1" applyProtection="1">
      <alignment vertical="top" wrapText="1"/>
    </xf>
    <xf numFmtId="4" fontId="83" fillId="32" borderId="84" xfId="0" applyNumberFormat="1" applyFont="1" applyFill="1" applyBorder="1" applyProtection="1"/>
    <xf numFmtId="0" fontId="95" fillId="37" borderId="81" xfId="69" applyFont="1" applyFill="1" applyBorder="1"/>
    <xf numFmtId="0" fontId="99" fillId="0" borderId="83" xfId="69" applyFont="1" applyBorder="1" applyAlignment="1">
      <alignment vertical="center" wrapText="1"/>
    </xf>
    <xf numFmtId="4" fontId="99" fillId="0" borderId="85" xfId="69" applyNumberFormat="1" applyFont="1" applyBorder="1" applyAlignment="1">
      <alignment horizontal="right" wrapText="1"/>
    </xf>
    <xf numFmtId="4" fontId="104" fillId="0" borderId="81" xfId="69" applyNumberFormat="1" applyFont="1" applyFill="1" applyBorder="1" applyAlignment="1">
      <alignment horizontal="right"/>
    </xf>
    <xf numFmtId="4" fontId="120" fillId="0" borderId="86" xfId="0" applyNumberFormat="1" applyFont="1" applyFill="1" applyBorder="1" applyAlignment="1">
      <alignment horizontal="right" vertical="center" wrapText="1"/>
    </xf>
    <xf numFmtId="43" fontId="0" fillId="0" borderId="87" xfId="0" applyNumberFormat="1" applyBorder="1"/>
    <xf numFmtId="43" fontId="0" fillId="0" borderId="86" xfId="0" applyNumberFormat="1" applyBorder="1"/>
    <xf numFmtId="0" fontId="122" fillId="39" borderId="59" xfId="0" applyFont="1" applyFill="1" applyBorder="1" applyAlignment="1">
      <alignment vertical="center" wrapText="1"/>
    </xf>
    <xf numFmtId="0" fontId="95" fillId="37" borderId="88" xfId="69" applyFont="1" applyFill="1" applyBorder="1"/>
    <xf numFmtId="0" fontId="99" fillId="0" borderId="89" xfId="69" applyFont="1" applyBorder="1" applyAlignment="1">
      <alignment vertical="center" wrapText="1"/>
    </xf>
    <xf numFmtId="0" fontId="95" fillId="37" borderId="9" xfId="69" applyFont="1" applyFill="1" applyBorder="1"/>
    <xf numFmtId="0" fontId="114" fillId="0" borderId="90" xfId="0" applyFont="1" applyBorder="1" applyAlignment="1">
      <alignment vertical="center" wrapText="1"/>
    </xf>
    <xf numFmtId="4" fontId="120" fillId="0" borderId="60" xfId="0" applyNumberFormat="1" applyFont="1" applyFill="1" applyBorder="1" applyAlignment="1">
      <alignment horizontal="right" vertical="center" wrapText="1"/>
    </xf>
    <xf numFmtId="4" fontId="120" fillId="0" borderId="91" xfId="0" applyNumberFormat="1" applyFont="1" applyFill="1" applyBorder="1" applyAlignment="1">
      <alignment horizontal="right" vertical="center" wrapText="1"/>
    </xf>
    <xf numFmtId="43" fontId="0" fillId="0" borderId="91" xfId="0" applyNumberFormat="1" applyBorder="1"/>
    <xf numFmtId="43" fontId="119" fillId="0" borderId="92" xfId="117" applyFont="1" applyBorder="1"/>
    <xf numFmtId="49" fontId="60" fillId="0" borderId="94" xfId="0" applyNumberFormat="1" applyFont="1" applyBorder="1" applyAlignment="1" applyProtection="1">
      <alignment horizontal="right"/>
      <protection locked="0"/>
    </xf>
    <xf numFmtId="0" fontId="45" fillId="8" borderId="76" xfId="0" applyFont="1" applyFill="1" applyBorder="1" applyProtection="1">
      <protection locked="0"/>
    </xf>
    <xf numFmtId="0" fontId="45" fillId="0" borderId="76" xfId="0" applyFont="1" applyBorder="1" applyProtection="1">
      <protection locked="0"/>
    </xf>
    <xf numFmtId="0" fontId="45" fillId="44" borderId="76" xfId="0" applyFont="1" applyFill="1" applyBorder="1" applyProtection="1">
      <protection locked="0"/>
    </xf>
    <xf numFmtId="0" fontId="128" fillId="0" borderId="94" xfId="0" applyFont="1" applyBorder="1" applyProtection="1">
      <protection locked="0"/>
    </xf>
    <xf numFmtId="0" fontId="43" fillId="0" borderId="87" xfId="0" applyFont="1" applyBorder="1" applyAlignment="1" applyProtection="1">
      <alignment wrapText="1"/>
      <protection locked="0"/>
    </xf>
    <xf numFmtId="0" fontId="128" fillId="0" borderId="94" xfId="0" applyFont="1" applyBorder="1" applyAlignment="1" applyProtection="1">
      <alignment wrapText="1"/>
      <protection locked="0"/>
    </xf>
    <xf numFmtId="49" fontId="54" fillId="33" borderId="94" xfId="0" applyNumberFormat="1" applyFont="1" applyFill="1" applyBorder="1" applyAlignment="1" applyProtection="1">
      <alignment horizontal="right"/>
      <protection locked="0"/>
    </xf>
    <xf numFmtId="0" fontId="40" fillId="33" borderId="87" xfId="0" applyFont="1" applyFill="1" applyBorder="1" applyAlignment="1" applyProtection="1">
      <alignment wrapText="1"/>
      <protection locked="0"/>
    </xf>
    <xf numFmtId="49" fontId="54" fillId="33" borderId="1" xfId="0" applyNumberFormat="1" applyFont="1" applyFill="1" applyBorder="1" applyAlignment="1" applyProtection="1">
      <alignment horizontal="right"/>
      <protection locked="0"/>
    </xf>
    <xf numFmtId="0" fontId="48" fillId="33" borderId="94" xfId="0" applyFont="1" applyFill="1" applyBorder="1" applyProtection="1">
      <protection locked="0"/>
    </xf>
    <xf numFmtId="0" fontId="128" fillId="33" borderId="94" xfId="0" applyFont="1" applyFill="1" applyBorder="1" applyProtection="1">
      <protection locked="0"/>
    </xf>
    <xf numFmtId="49" fontId="57" fillId="5" borderId="94" xfId="0" applyNumberFormat="1" applyFont="1" applyFill="1" applyBorder="1" applyAlignment="1" applyProtection="1">
      <alignment horizontal="right"/>
      <protection locked="0"/>
    </xf>
    <xf numFmtId="0" fontId="51" fillId="5" borderId="87" xfId="0" applyFont="1" applyFill="1" applyBorder="1" applyProtection="1">
      <protection locked="0"/>
    </xf>
    <xf numFmtId="0" fontId="37" fillId="5" borderId="94" xfId="0" applyFont="1" applyFill="1" applyBorder="1" applyProtection="1">
      <protection locked="0"/>
    </xf>
    <xf numFmtId="0" fontId="40" fillId="33" borderId="32" xfId="0" applyFont="1" applyFill="1" applyBorder="1" applyAlignment="1" applyProtection="1">
      <alignment wrapText="1"/>
      <protection locked="0"/>
    </xf>
    <xf numFmtId="0" fontId="132" fillId="33" borderId="94" xfId="0" applyFont="1" applyFill="1" applyBorder="1" applyProtection="1">
      <protection locked="0"/>
    </xf>
    <xf numFmtId="0" fontId="133" fillId="33" borderId="94" xfId="0" applyFont="1" applyFill="1" applyBorder="1" applyProtection="1">
      <protection locked="0"/>
    </xf>
    <xf numFmtId="0" fontId="24" fillId="0" borderId="94" xfId="0" applyFont="1" applyBorder="1" applyProtection="1"/>
    <xf numFmtId="4" fontId="28" fillId="0" borderId="94" xfId="0" applyNumberFormat="1" applyFont="1" applyBorder="1" applyProtection="1"/>
    <xf numFmtId="0" fontId="26" fillId="0" borderId="86" xfId="0" applyFont="1" applyBorder="1" applyAlignment="1" applyProtection="1">
      <alignment vertical="top" wrapText="1"/>
    </xf>
    <xf numFmtId="0" fontId="95" fillId="40" borderId="94" xfId="69" applyFont="1" applyFill="1" applyBorder="1"/>
    <xf numFmtId="0" fontId="60" fillId="0" borderId="93" xfId="69" applyFont="1" applyFill="1" applyBorder="1" applyAlignment="1">
      <alignment vertical="center" wrapText="1"/>
    </xf>
    <xf numFmtId="0" fontId="95" fillId="37" borderId="94" xfId="69" applyFont="1" applyFill="1" applyBorder="1"/>
    <xf numFmtId="0" fontId="134" fillId="0" borderId="24" xfId="69" applyFont="1" applyBorder="1"/>
    <xf numFmtId="0" fontId="136" fillId="0" borderId="103" xfId="108" applyFont="1" applyBorder="1" applyAlignment="1">
      <alignment wrapText="1"/>
    </xf>
    <xf numFmtId="0" fontId="136" fillId="0" borderId="101" xfId="108" applyFont="1" applyBorder="1" applyAlignment="1">
      <alignment wrapText="1"/>
    </xf>
    <xf numFmtId="0" fontId="138" fillId="0" borderId="101" xfId="108" applyFont="1" applyBorder="1" applyAlignment="1">
      <alignment wrapText="1"/>
    </xf>
    <xf numFmtId="0" fontId="140" fillId="0" borderId="101" xfId="108" applyFont="1" applyBorder="1" applyAlignment="1">
      <alignment wrapText="1"/>
    </xf>
    <xf numFmtId="0" fontId="142" fillId="0" borderId="101" xfId="108" applyFont="1" applyBorder="1" applyAlignment="1">
      <alignment wrapText="1"/>
    </xf>
    <xf numFmtId="0" fontId="112" fillId="0" borderId="0" xfId="108" applyAlignment="1">
      <alignment wrapText="1"/>
    </xf>
    <xf numFmtId="0" fontId="60" fillId="0" borderId="0" xfId="108" applyFont="1" applyAlignment="1">
      <alignment wrapText="1"/>
    </xf>
    <xf numFmtId="0" fontId="135" fillId="0" borderId="101" xfId="108" applyFont="1" applyBorder="1" applyAlignment="1">
      <alignment wrapText="1"/>
    </xf>
    <xf numFmtId="0" fontId="136" fillId="0" borderId="102" xfId="108" applyFont="1" applyBorder="1" applyAlignment="1">
      <alignment wrapText="1"/>
    </xf>
    <xf numFmtId="4" fontId="60" fillId="32" borderId="97" xfId="108" applyNumberFormat="1" applyFont="1" applyFill="1" applyBorder="1" applyAlignment="1">
      <alignment wrapText="1"/>
    </xf>
    <xf numFmtId="0" fontId="135" fillId="0" borderId="102" xfId="108" applyFont="1" applyBorder="1" applyAlignment="1">
      <alignment wrapText="1"/>
    </xf>
    <xf numFmtId="4" fontId="137" fillId="0" borderId="102" xfId="108" applyNumberFormat="1" applyFont="1" applyBorder="1" applyAlignment="1">
      <alignment wrapText="1"/>
    </xf>
    <xf numFmtId="4" fontId="139" fillId="0" borderId="102" xfId="108" applyNumberFormat="1" applyFont="1" applyBorder="1" applyAlignment="1">
      <alignment wrapText="1"/>
    </xf>
    <xf numFmtId="4" fontId="141" fillId="0" borderId="102" xfId="108" applyNumberFormat="1" applyFont="1" applyBorder="1" applyAlignment="1">
      <alignment wrapText="1"/>
    </xf>
    <xf numFmtId="4" fontId="61" fillId="46" borderId="97" xfId="108" applyNumberFormat="1" applyFont="1" applyFill="1" applyBorder="1" applyAlignment="1">
      <alignment wrapText="1"/>
    </xf>
    <xf numFmtId="4" fontId="143" fillId="32" borderId="97" xfId="108" applyNumberFormat="1" applyFont="1" applyFill="1" applyBorder="1" applyAlignment="1">
      <alignment wrapText="1"/>
    </xf>
    <xf numFmtId="0" fontId="112" fillId="0" borderId="102" xfId="108" applyBorder="1" applyAlignment="1">
      <alignment wrapText="1"/>
    </xf>
    <xf numFmtId="0" fontId="144" fillId="0" borderId="102" xfId="110" applyFont="1" applyBorder="1" applyAlignment="1">
      <alignment wrapText="1"/>
    </xf>
    <xf numFmtId="4" fontId="139" fillId="32" borderId="97" xfId="108" applyNumberFormat="1" applyFont="1" applyFill="1" applyBorder="1" applyAlignment="1">
      <alignment wrapText="1"/>
    </xf>
    <xf numFmtId="4" fontId="145" fillId="32" borderId="97" xfId="108" applyNumberFormat="1" applyFont="1" applyFill="1" applyBorder="1" applyAlignment="1">
      <alignment wrapText="1"/>
    </xf>
    <xf numFmtId="0" fontId="141" fillId="39" borderId="102" xfId="108" applyFont="1" applyFill="1" applyBorder="1" applyAlignment="1">
      <alignment wrapText="1"/>
    </xf>
    <xf numFmtId="0" fontId="135" fillId="39" borderId="102" xfId="108" applyFont="1" applyFill="1" applyBorder="1" applyAlignment="1">
      <alignment wrapText="1"/>
    </xf>
    <xf numFmtId="4" fontId="141" fillId="39" borderId="102" xfId="108" applyNumberFormat="1" applyFont="1" applyFill="1" applyBorder="1" applyAlignment="1">
      <alignment wrapText="1"/>
    </xf>
    <xf numFmtId="4" fontId="141" fillId="39" borderId="101" xfId="108" applyNumberFormat="1" applyFont="1" applyFill="1" applyBorder="1" applyAlignment="1">
      <alignment wrapText="1"/>
    </xf>
    <xf numFmtId="4" fontId="141" fillId="39" borderId="97" xfId="108" applyNumberFormat="1" applyFont="1" applyFill="1" applyBorder="1" applyAlignment="1">
      <alignment wrapText="1"/>
    </xf>
    <xf numFmtId="0" fontId="60" fillId="0" borderId="102" xfId="108" applyFont="1" applyBorder="1" applyAlignment="1">
      <alignment wrapText="1"/>
    </xf>
    <xf numFmtId="4" fontId="137" fillId="32" borderId="102" xfId="108" applyNumberFormat="1" applyFont="1" applyFill="1" applyBorder="1" applyAlignment="1">
      <alignment wrapText="1"/>
    </xf>
    <xf numFmtId="4" fontId="146" fillId="0" borderId="101" xfId="108" applyNumberFormat="1" applyFont="1" applyBorder="1" applyAlignment="1">
      <alignment horizontal="right" wrapText="1"/>
    </xf>
    <xf numFmtId="4" fontId="54" fillId="32" borderId="97" xfId="108" applyNumberFormat="1" applyFont="1" applyFill="1" applyBorder="1" applyAlignment="1">
      <alignment wrapText="1"/>
    </xf>
    <xf numFmtId="4" fontId="147" fillId="0" borderId="101" xfId="108" applyNumberFormat="1" applyFont="1" applyBorder="1" applyAlignment="1">
      <alignment horizontal="right" wrapText="1"/>
    </xf>
    <xf numFmtId="4" fontId="137" fillId="32" borderId="97" xfId="108" applyNumberFormat="1" applyFont="1" applyFill="1" applyBorder="1" applyAlignment="1">
      <alignment wrapText="1"/>
    </xf>
    <xf numFmtId="4" fontId="148" fillId="0" borderId="101" xfId="108" applyNumberFormat="1" applyFont="1" applyBorder="1" applyAlignment="1">
      <alignment wrapText="1"/>
    </xf>
    <xf numFmtId="0" fontId="141" fillId="8" borderId="102" xfId="108" applyFont="1" applyFill="1" applyBorder="1" applyAlignment="1">
      <alignment wrapText="1"/>
    </xf>
    <xf numFmtId="4" fontId="145" fillId="8" borderId="102" xfId="108" applyNumberFormat="1" applyFont="1" applyFill="1" applyBorder="1" applyAlignment="1">
      <alignment wrapText="1"/>
    </xf>
    <xf numFmtId="4" fontId="61" fillId="0" borderId="102" xfId="108" applyNumberFormat="1" applyFont="1" applyBorder="1" applyAlignment="1">
      <alignment wrapText="1"/>
    </xf>
    <xf numFmtId="4" fontId="61" fillId="0" borderId="101" xfId="108" applyNumberFormat="1" applyFont="1" applyBorder="1" applyAlignment="1">
      <alignment wrapText="1"/>
    </xf>
    <xf numFmtId="4" fontId="61" fillId="0" borderId="97" xfId="108" applyNumberFormat="1" applyFont="1" applyBorder="1" applyAlignment="1">
      <alignment wrapText="1"/>
    </xf>
    <xf numFmtId="0" fontId="0" fillId="0" borderId="0" xfId="0" applyAlignment="1">
      <alignment wrapText="1"/>
    </xf>
    <xf numFmtId="0" fontId="60" fillId="0" borderId="0" xfId="0" applyFont="1" applyAlignment="1">
      <alignment horizontal="center" wrapText="1"/>
    </xf>
    <xf numFmtId="4" fontId="0" fillId="0" borderId="0" xfId="0" applyNumberFormat="1" applyAlignment="1">
      <alignment wrapText="1"/>
    </xf>
    <xf numFmtId="4" fontId="0" fillId="0" borderId="0" xfId="0" applyNumberFormat="1"/>
    <xf numFmtId="4" fontId="60" fillId="0" borderId="0" xfId="0" applyNumberFormat="1" applyFont="1" applyAlignment="1">
      <alignment horizontal="center" vertical="top" wrapText="1"/>
    </xf>
    <xf numFmtId="44" fontId="82" fillId="0" borderId="0" xfId="0" applyNumberFormat="1" applyFont="1" applyAlignment="1">
      <alignment horizontal="center" wrapText="1"/>
    </xf>
    <xf numFmtId="4" fontId="60" fillId="0" borderId="0" xfId="0" applyNumberFormat="1" applyFont="1" applyAlignment="1">
      <alignment horizontal="center" wrapText="1"/>
    </xf>
    <xf numFmtId="0" fontId="82" fillId="0" borderId="0" xfId="0" applyFont="1" applyAlignment="1">
      <alignment horizontal="center" wrapText="1"/>
    </xf>
    <xf numFmtId="49" fontId="61" fillId="0" borderId="0" xfId="0" applyNumberFormat="1" applyFont="1" applyAlignment="1">
      <alignment wrapText="1"/>
    </xf>
    <xf numFmtId="4" fontId="60" fillId="0" borderId="0" xfId="0" applyNumberFormat="1" applyFont="1" applyAlignment="1">
      <alignment wrapText="1"/>
    </xf>
    <xf numFmtId="4" fontId="82" fillId="0" borderId="0" xfId="0" applyNumberFormat="1" applyFont="1" applyAlignment="1">
      <alignment horizontal="center" wrapText="1"/>
    </xf>
    <xf numFmtId="0" fontId="161" fillId="0" borderId="0" xfId="0" applyFont="1"/>
    <xf numFmtId="0" fontId="96" fillId="0" borderId="0" xfId="0" applyFont="1"/>
    <xf numFmtId="49" fontId="93" fillId="32" borderId="0" xfId="0" applyNumberFormat="1" applyFont="1" applyFill="1" applyAlignment="1">
      <alignment horizontal="center"/>
    </xf>
    <xf numFmtId="0" fontId="96" fillId="32" borderId="0" xfId="0" applyFont="1" applyFill="1"/>
    <xf numFmtId="4" fontId="59" fillId="32" borderId="0" xfId="0" applyNumberFormat="1" applyFont="1" applyFill="1"/>
    <xf numFmtId="0" fontId="59" fillId="32" borderId="0" xfId="0" applyFont="1" applyFill="1" applyAlignment="1">
      <alignment horizontal="center"/>
    </xf>
    <xf numFmtId="0" fontId="93" fillId="32" borderId="0" xfId="0" applyFont="1" applyFill="1"/>
    <xf numFmtId="4" fontId="96" fillId="32" borderId="0" xfId="0" applyNumberFormat="1" applyFont="1" applyFill="1"/>
    <xf numFmtId="0" fontId="59" fillId="32" borderId="0" xfId="0" applyFont="1" applyFill="1"/>
    <xf numFmtId="0" fontId="61" fillId="32" borderId="0" xfId="0" applyFont="1" applyFill="1"/>
    <xf numFmtId="0" fontId="54" fillId="32" borderId="0" xfId="0" applyFont="1" applyFill="1"/>
    <xf numFmtId="0" fontId="0" fillId="0" borderId="0" xfId="0" applyAlignment="1">
      <alignment vertical="top"/>
    </xf>
    <xf numFmtId="4" fontId="0" fillId="0" borderId="0" xfId="0" applyNumberFormat="1" applyAlignment="1">
      <alignment vertical="top"/>
    </xf>
    <xf numFmtId="0" fontId="165" fillId="0" borderId="0" xfId="0" applyFont="1" applyAlignment="1">
      <alignment wrapText="1"/>
    </xf>
    <xf numFmtId="0" fontId="112" fillId="0" borderId="0" xfId="108"/>
    <xf numFmtId="4" fontId="60" fillId="0" borderId="102" xfId="108" applyNumberFormat="1" applyFont="1" applyBorder="1" applyAlignment="1">
      <alignment wrapText="1"/>
    </xf>
    <xf numFmtId="4" fontId="112" fillId="0" borderId="0" xfId="108" applyNumberFormat="1"/>
    <xf numFmtId="0" fontId="7" fillId="0" borderId="0" xfId="153" applyAlignment="1">
      <alignment wrapText="1"/>
    </xf>
    <xf numFmtId="4" fontId="122" fillId="32" borderId="97" xfId="108" applyNumberFormat="1" applyFont="1" applyFill="1" applyBorder="1" applyAlignment="1">
      <alignment wrapText="1"/>
    </xf>
    <xf numFmtId="0" fontId="166" fillId="0" borderId="0" xfId="0" applyFont="1"/>
    <xf numFmtId="0" fontId="171" fillId="0" borderId="0" xfId="0" applyFont="1"/>
    <xf numFmtId="0" fontId="60" fillId="0" borderId="0" xfId="0" applyFont="1" applyAlignment="1">
      <alignment wrapText="1"/>
    </xf>
    <xf numFmtId="0" fontId="171" fillId="0" borderId="0" xfId="0" applyFont="1" applyAlignment="1">
      <alignment vertical="center"/>
    </xf>
    <xf numFmtId="0" fontId="0" fillId="0" borderId="0" xfId="0" applyAlignment="1">
      <alignment vertical="center"/>
    </xf>
    <xf numFmtId="49" fontId="0" fillId="0" borderId="0" xfId="0" applyNumberFormat="1"/>
    <xf numFmtId="0" fontId="171" fillId="0" borderId="0" xfId="0" applyFont="1" applyAlignment="1">
      <alignment vertical="top"/>
    </xf>
    <xf numFmtId="49" fontId="0" fillId="0" borderId="0" xfId="0" applyNumberFormat="1" applyAlignment="1">
      <alignment vertical="top"/>
    </xf>
    <xf numFmtId="167" fontId="60" fillId="0" borderId="0" xfId="0" applyNumberFormat="1" applyFont="1"/>
    <xf numFmtId="4" fontId="46" fillId="44" borderId="9" xfId="0" applyNumberFormat="1" applyFont="1" applyFill="1" applyBorder="1" applyAlignment="1" applyProtection="1">
      <alignment horizontal="right" wrapText="1"/>
      <protection locked="0"/>
    </xf>
    <xf numFmtId="4" fontId="39" fillId="5" borderId="107" xfId="0" applyNumberFormat="1" applyFont="1" applyFill="1" applyBorder="1" applyAlignment="1">
      <alignment horizontal="center" wrapText="1"/>
    </xf>
    <xf numFmtId="4" fontId="89" fillId="5" borderId="107" xfId="0" applyNumberFormat="1" applyFont="1" applyFill="1" applyBorder="1" applyAlignment="1">
      <alignment horizontal="center"/>
    </xf>
    <xf numFmtId="4" fontId="39" fillId="5" borderId="107" xfId="0" applyNumberFormat="1" applyFont="1" applyFill="1" applyBorder="1" applyAlignment="1">
      <alignment horizontal="right" wrapText="1"/>
    </xf>
    <xf numFmtId="4" fontId="39" fillId="4" borderId="107" xfId="0" applyNumberFormat="1" applyFont="1" applyFill="1" applyBorder="1" applyAlignment="1">
      <alignment horizontal="right" wrapText="1"/>
    </xf>
    <xf numFmtId="4" fontId="39" fillId="7" borderId="107" xfId="0" applyNumberFormat="1" applyFont="1" applyFill="1" applyBorder="1" applyAlignment="1">
      <alignment horizontal="right" wrapText="1"/>
    </xf>
    <xf numFmtId="4" fontId="39" fillId="44" borderId="107" xfId="0" applyNumberFormat="1" applyFont="1" applyFill="1" applyBorder="1" applyAlignment="1">
      <alignment horizontal="right" wrapText="1"/>
    </xf>
    <xf numFmtId="4" fontId="39" fillId="45" borderId="107" xfId="0" applyNumberFormat="1" applyFont="1" applyFill="1" applyBorder="1" applyAlignment="1" applyProtection="1">
      <alignment horizontal="right" wrapText="1"/>
      <protection locked="0"/>
    </xf>
    <xf numFmtId="4" fontId="39" fillId="9" borderId="107" xfId="0" applyNumberFormat="1" applyFont="1" applyFill="1" applyBorder="1" applyAlignment="1" applyProtection="1">
      <alignment horizontal="center" wrapText="1"/>
      <protection locked="0"/>
    </xf>
    <xf numFmtId="4" fontId="38" fillId="9" borderId="107" xfId="0" applyNumberFormat="1" applyFont="1" applyFill="1" applyBorder="1" applyAlignment="1" applyProtection="1">
      <alignment horizontal="center" wrapText="1"/>
      <protection locked="0"/>
    </xf>
    <xf numFmtId="4" fontId="39" fillId="9" borderId="107" xfId="0" applyNumberFormat="1" applyFont="1" applyFill="1" applyBorder="1" applyAlignment="1">
      <alignment horizontal="right" wrapText="1"/>
    </xf>
    <xf numFmtId="4" fontId="90" fillId="0" borderId="107" xfId="0" applyNumberFormat="1" applyFont="1" applyBorder="1"/>
    <xf numFmtId="4" fontId="59" fillId="35" borderId="107" xfId="0" applyNumberFormat="1" applyFont="1" applyFill="1" applyBorder="1" applyProtection="1">
      <protection locked="0"/>
    </xf>
    <xf numFmtId="4" fontId="58" fillId="35" borderId="107" xfId="0" applyNumberFormat="1" applyFont="1" applyFill="1" applyBorder="1" applyProtection="1">
      <protection locked="0"/>
    </xf>
    <xf numFmtId="0" fontId="83" fillId="0" borderId="107" xfId="0" applyFont="1" applyBorder="1" applyProtection="1">
      <protection locked="0"/>
    </xf>
    <xf numFmtId="4" fontId="90" fillId="0" borderId="10" xfId="0" applyNumberFormat="1" applyFont="1" applyBorder="1"/>
    <xf numFmtId="4" fontId="177" fillId="0" borderId="0" xfId="108" applyNumberFormat="1" applyFont="1"/>
    <xf numFmtId="4" fontId="28" fillId="0" borderId="0" xfId="0" applyNumberFormat="1" applyFont="1" applyProtection="1">
      <protection locked="0"/>
    </xf>
    <xf numFmtId="0" fontId="0" fillId="0" borderId="0" xfId="108" applyFont="1"/>
    <xf numFmtId="0" fontId="178" fillId="9" borderId="23" xfId="0" applyFont="1" applyFill="1" applyBorder="1" applyProtection="1">
      <protection locked="0"/>
    </xf>
    <xf numFmtId="4" fontId="46" fillId="44" borderId="109" xfId="0" applyNumberFormat="1" applyFont="1" applyFill="1" applyBorder="1" applyAlignment="1" applyProtection="1">
      <alignment horizontal="right" wrapText="1"/>
      <protection locked="0"/>
    </xf>
    <xf numFmtId="4" fontId="46" fillId="32" borderId="109" xfId="0" applyNumberFormat="1" applyFont="1" applyFill="1" applyBorder="1" applyAlignment="1" applyProtection="1">
      <alignment horizontal="right" wrapText="1"/>
      <protection locked="0"/>
    </xf>
    <xf numFmtId="4" fontId="125" fillId="32" borderId="109" xfId="0" applyNumberFormat="1" applyFont="1" applyFill="1" applyBorder="1" applyAlignment="1" applyProtection="1">
      <alignment horizontal="right" wrapText="1"/>
      <protection locked="0"/>
    </xf>
    <xf numFmtId="4" fontId="46" fillId="43" borderId="109" xfId="0" applyNumberFormat="1" applyFont="1" applyFill="1" applyBorder="1" applyAlignment="1" applyProtection="1">
      <alignment horizontal="right" wrapText="1"/>
      <protection locked="0"/>
    </xf>
    <xf numFmtId="4" fontId="46" fillId="45" borderId="109" xfId="0" applyNumberFormat="1" applyFont="1" applyFill="1" applyBorder="1" applyAlignment="1" applyProtection="1">
      <alignment horizontal="right" wrapText="1"/>
      <protection locked="0"/>
    </xf>
    <xf numFmtId="4" fontId="46" fillId="33" borderId="109" xfId="0" applyNumberFormat="1" applyFont="1" applyFill="1" applyBorder="1" applyAlignment="1" applyProtection="1">
      <alignment horizontal="right" wrapText="1"/>
      <protection locked="0"/>
    </xf>
    <xf numFmtId="4" fontId="46" fillId="0" borderId="109" xfId="0" applyNumberFormat="1" applyFont="1" applyBorder="1" applyAlignment="1" applyProtection="1">
      <alignment horizontal="right" wrapText="1"/>
      <protection locked="0"/>
    </xf>
    <xf numFmtId="49" fontId="60" fillId="0" borderId="109" xfId="0" applyNumberFormat="1" applyFont="1" applyBorder="1" applyAlignment="1" applyProtection="1">
      <alignment horizontal="right"/>
      <protection locked="0"/>
    </xf>
    <xf numFmtId="0" fontId="40" fillId="0" borderId="110" xfId="0" applyFont="1" applyBorder="1" applyProtection="1">
      <protection locked="0"/>
    </xf>
    <xf numFmtId="0" fontId="41" fillId="0" borderId="109" xfId="0" applyFont="1" applyBorder="1" applyProtection="1">
      <protection locked="0"/>
    </xf>
    <xf numFmtId="49" fontId="54" fillId="0" borderId="109" xfId="0" applyNumberFormat="1" applyFont="1" applyBorder="1" applyAlignment="1" applyProtection="1">
      <alignment horizontal="right"/>
      <protection locked="0"/>
    </xf>
    <xf numFmtId="4" fontId="42" fillId="7" borderId="109" xfId="0" applyNumberFormat="1" applyFont="1" applyFill="1" applyBorder="1" applyProtection="1">
      <protection locked="0"/>
    </xf>
    <xf numFmtId="4" fontId="46" fillId="0" borderId="109" xfId="0" applyNumberFormat="1" applyFont="1" applyBorder="1" applyAlignment="1" applyProtection="1">
      <alignment wrapText="1"/>
      <protection locked="0"/>
    </xf>
    <xf numFmtId="4" fontId="89" fillId="4" borderId="107" xfId="0" applyNumberFormat="1" applyFont="1" applyFill="1" applyBorder="1" applyAlignment="1">
      <alignment horizontal="right" wrapText="1"/>
    </xf>
    <xf numFmtId="4" fontId="89" fillId="7" borderId="107" xfId="0" applyNumberFormat="1" applyFont="1" applyFill="1" applyBorder="1" applyAlignment="1">
      <alignment horizontal="right" wrapText="1"/>
    </xf>
    <xf numFmtId="4" fontId="89" fillId="44" borderId="107" xfId="0" applyNumberFormat="1" applyFont="1" applyFill="1" applyBorder="1" applyAlignment="1">
      <alignment horizontal="right" wrapText="1"/>
    </xf>
    <xf numFmtId="4" fontId="89" fillId="45" borderId="107" xfId="0" applyNumberFormat="1" applyFont="1" applyFill="1" applyBorder="1" applyAlignment="1" applyProtection="1">
      <alignment horizontal="right" wrapText="1"/>
      <protection locked="0"/>
    </xf>
    <xf numFmtId="4" fontId="39" fillId="9" borderId="109" xfId="0" applyNumberFormat="1" applyFont="1" applyFill="1" applyBorder="1" applyAlignment="1" applyProtection="1">
      <alignment horizontal="center" wrapText="1"/>
      <protection locked="0"/>
    </xf>
    <xf numFmtId="4" fontId="38" fillId="9" borderId="109" xfId="0" applyNumberFormat="1" applyFont="1" applyFill="1" applyBorder="1" applyAlignment="1" applyProtection="1">
      <alignment horizontal="center" wrapText="1"/>
      <protection locked="0"/>
    </xf>
    <xf numFmtId="4" fontId="83" fillId="0" borderId="0" xfId="0" applyNumberFormat="1" applyFont="1" applyProtection="1">
      <protection locked="0"/>
    </xf>
    <xf numFmtId="0" fontId="159" fillId="0" borderId="0" xfId="0" applyFont="1" applyAlignment="1">
      <alignment horizontal="center" wrapText="1"/>
    </xf>
    <xf numFmtId="0" fontId="60" fillId="0" borderId="0" xfId="0" applyFont="1" applyAlignment="1">
      <alignment wrapText="1"/>
    </xf>
    <xf numFmtId="49" fontId="119" fillId="32" borderId="9" xfId="0" applyNumberFormat="1" applyFont="1" applyFill="1" applyBorder="1" applyAlignment="1">
      <alignment horizontal="left" vertical="center" wrapText="1"/>
    </xf>
    <xf numFmtId="0" fontId="119" fillId="32" borderId="9" xfId="0" applyFont="1" applyFill="1" applyBorder="1" applyAlignment="1">
      <alignment vertical="center" wrapText="1"/>
    </xf>
    <xf numFmtId="49" fontId="119" fillId="32" borderId="9" xfId="0" applyNumberFormat="1" applyFont="1" applyFill="1" applyBorder="1" applyAlignment="1">
      <alignment horizontal="left" vertical="center"/>
    </xf>
    <xf numFmtId="6" fontId="176" fillId="32" borderId="9" xfId="0" applyNumberFormat="1" applyFont="1" applyFill="1" applyBorder="1" applyAlignment="1">
      <alignment horizontal="right" vertical="center" wrapText="1"/>
    </xf>
    <xf numFmtId="0" fontId="119" fillId="49" borderId="9" xfId="0" applyFont="1" applyFill="1" applyBorder="1" applyAlignment="1">
      <alignment horizontal="left" vertical="center" wrapText="1"/>
    </xf>
    <xf numFmtId="0" fontId="119" fillId="49" borderId="9" xfId="0" applyFont="1" applyFill="1" applyBorder="1" applyAlignment="1">
      <alignment vertical="center" wrapText="1"/>
    </xf>
    <xf numFmtId="0" fontId="119" fillId="32" borderId="9" xfId="0" applyFont="1" applyFill="1" applyBorder="1" applyAlignment="1">
      <alignment horizontal="left" vertical="center" wrapText="1"/>
    </xf>
    <xf numFmtId="0" fontId="119" fillId="32" borderId="39" xfId="0" applyFont="1" applyFill="1" applyBorder="1" applyAlignment="1" applyProtection="1">
      <alignment vertical="center" wrapText="1"/>
      <protection locked="0"/>
    </xf>
    <xf numFmtId="0" fontId="0" fillId="0" borderId="108" xfId="0" applyBorder="1"/>
    <xf numFmtId="4" fontId="61" fillId="32" borderId="97" xfId="108" applyNumberFormat="1" applyFont="1" applyFill="1" applyBorder="1" applyAlignment="1">
      <alignment wrapText="1"/>
    </xf>
    <xf numFmtId="0" fontId="82" fillId="0" borderId="102" xfId="108" applyFont="1" applyBorder="1" applyAlignment="1">
      <alignment wrapText="1"/>
    </xf>
    <xf numFmtId="0" fontId="60" fillId="32" borderId="0" xfId="0" applyFont="1" applyFill="1"/>
    <xf numFmtId="0" fontId="61" fillId="32" borderId="111" xfId="0" applyFont="1" applyFill="1" applyBorder="1" applyAlignment="1">
      <alignment vertical="center"/>
    </xf>
    <xf numFmtId="0" fontId="61" fillId="32" borderId="112" xfId="0" applyFont="1" applyFill="1" applyBorder="1" applyAlignment="1">
      <alignment vertical="center"/>
    </xf>
    <xf numFmtId="0" fontId="57" fillId="32" borderId="112" xfId="0" applyFont="1" applyFill="1" applyBorder="1" applyAlignment="1">
      <alignment horizontal="center" vertical="center"/>
    </xf>
    <xf numFmtId="0" fontId="61" fillId="0" borderId="112" xfId="0" applyFont="1" applyBorder="1" applyAlignment="1">
      <alignment horizontal="center" vertical="center" wrapText="1"/>
    </xf>
    <xf numFmtId="49" fontId="143" fillId="32" borderId="9" xfId="0" applyNumberFormat="1" applyFont="1" applyFill="1" applyBorder="1" applyAlignment="1">
      <alignment horizontal="left" wrapText="1"/>
    </xf>
    <xf numFmtId="0" fontId="143" fillId="32" borderId="9" xfId="0" applyFont="1" applyFill="1" applyBorder="1" applyAlignment="1">
      <alignment horizontal="center" wrapText="1"/>
    </xf>
    <xf numFmtId="0" fontId="179" fillId="48" borderId="9" xfId="0" applyFont="1" applyFill="1" applyBorder="1" applyAlignment="1">
      <alignment horizontal="left" vertical="center" wrapText="1"/>
    </xf>
    <xf numFmtId="4" fontId="61" fillId="32" borderId="9" xfId="0" applyNumberFormat="1" applyFont="1" applyFill="1" applyBorder="1" applyAlignment="1">
      <alignment horizontal="right" wrapText="1"/>
    </xf>
    <xf numFmtId="0" fontId="60" fillId="32" borderId="9" xfId="0" applyFont="1" applyFill="1" applyBorder="1" applyAlignment="1">
      <alignment horizontal="left" wrapText="1"/>
    </xf>
    <xf numFmtId="0" fontId="181" fillId="0" borderId="0" xfId="0" applyFont="1" applyAlignment="1">
      <alignment wrapText="1"/>
    </xf>
    <xf numFmtId="0" fontId="60" fillId="32" borderId="9" xfId="0" applyFont="1" applyFill="1" applyBorder="1" applyAlignment="1">
      <alignment horizontal="center"/>
    </xf>
    <xf numFmtId="0" fontId="143" fillId="32" borderId="9" xfId="0" applyFont="1" applyFill="1" applyBorder="1" applyAlignment="1">
      <alignment horizontal="center"/>
    </xf>
    <xf numFmtId="4" fontId="96" fillId="0" borderId="0" xfId="0" applyNumberFormat="1" applyFont="1" applyAlignment="1">
      <alignment horizontal="center" wrapText="1"/>
    </xf>
    <xf numFmtId="0" fontId="96" fillId="0" borderId="0" xfId="0" applyFont="1" applyAlignment="1">
      <alignment horizontal="center" vertical="top"/>
    </xf>
    <xf numFmtId="4" fontId="60" fillId="0" borderId="0" xfId="0" applyNumberFormat="1" applyFont="1"/>
    <xf numFmtId="0" fontId="96" fillId="0" borderId="0" xfId="0" applyFont="1" applyAlignment="1">
      <alignment horizontal="center" wrapText="1"/>
    </xf>
    <xf numFmtId="0" fontId="185" fillId="0" borderId="0" xfId="0" applyFont="1"/>
    <xf numFmtId="4" fontId="185" fillId="0" borderId="0" xfId="0" applyNumberFormat="1" applyFont="1"/>
    <xf numFmtId="49" fontId="152" fillId="0" borderId="0" xfId="0" applyNumberFormat="1" applyFont="1" applyAlignment="1">
      <alignment wrapText="1"/>
    </xf>
    <xf numFmtId="0" fontId="159" fillId="0" borderId="0" xfId="0" applyFont="1" applyAlignment="1">
      <alignment wrapText="1"/>
    </xf>
    <xf numFmtId="4" fontId="159" fillId="0" borderId="0" xfId="0" applyNumberFormat="1" applyFont="1" applyAlignment="1">
      <alignment wrapText="1"/>
    </xf>
    <xf numFmtId="4" fontId="139" fillId="32" borderId="102" xfId="108" applyNumberFormat="1" applyFont="1" applyFill="1" applyBorder="1" applyAlignment="1">
      <alignment wrapText="1"/>
    </xf>
    <xf numFmtId="0" fontId="187" fillId="0" borderId="102" xfId="108" applyFont="1" applyBorder="1" applyAlignment="1">
      <alignment wrapText="1"/>
    </xf>
    <xf numFmtId="4" fontId="188" fillId="0" borderId="102" xfId="108" applyNumberFormat="1" applyFont="1" applyBorder="1" applyAlignment="1">
      <alignment wrapText="1"/>
    </xf>
    <xf numFmtId="4" fontId="0" fillId="0" borderId="0" xfId="108" applyNumberFormat="1" applyFont="1"/>
    <xf numFmtId="4" fontId="7" fillId="0" borderId="0" xfId="153" applyNumberFormat="1" applyAlignment="1">
      <alignment wrapText="1"/>
    </xf>
    <xf numFmtId="4" fontId="46" fillId="3" borderId="113" xfId="0" applyNumberFormat="1" applyFont="1" applyFill="1" applyBorder="1" applyAlignment="1" applyProtection="1">
      <alignment horizontal="center" wrapText="1"/>
      <protection locked="0"/>
    </xf>
    <xf numFmtId="4" fontId="42" fillId="3" borderId="113" xfId="0" applyNumberFormat="1" applyFont="1" applyFill="1" applyBorder="1" applyProtection="1">
      <protection locked="0"/>
    </xf>
    <xf numFmtId="4" fontId="46" fillId="32" borderId="113" xfId="0" applyNumberFormat="1" applyFont="1" applyFill="1" applyBorder="1" applyAlignment="1" applyProtection="1">
      <alignment horizontal="center" wrapText="1"/>
      <protection locked="0"/>
    </xf>
    <xf numFmtId="4" fontId="42" fillId="0" borderId="113" xfId="0" applyNumberFormat="1" applyFont="1" applyBorder="1" applyProtection="1">
      <protection locked="0"/>
    </xf>
    <xf numFmtId="4" fontId="42" fillId="2" borderId="113" xfId="0" applyNumberFormat="1" applyFont="1" applyFill="1" applyBorder="1" applyProtection="1">
      <protection locked="0"/>
    </xf>
    <xf numFmtId="4" fontId="46" fillId="2" borderId="113" xfId="0" applyNumberFormat="1" applyFont="1" applyFill="1" applyBorder="1" applyProtection="1">
      <protection locked="0"/>
    </xf>
    <xf numFmtId="4" fontId="46" fillId="8" borderId="113" xfId="0" applyNumberFormat="1" applyFont="1" applyFill="1" applyBorder="1" applyAlignment="1" applyProtection="1">
      <alignment horizontal="center" wrapText="1"/>
      <protection locked="0"/>
    </xf>
    <xf numFmtId="4" fontId="42" fillId="8" borderId="113" xfId="0" applyNumberFormat="1" applyFont="1" applyFill="1" applyBorder="1" applyProtection="1">
      <protection locked="0"/>
    </xf>
    <xf numFmtId="4" fontId="191" fillId="2" borderId="113" xfId="0" applyNumberFormat="1" applyFont="1" applyFill="1" applyBorder="1" applyProtection="1">
      <protection locked="0"/>
    </xf>
    <xf numFmtId="4" fontId="46" fillId="43" borderId="113" xfId="0" applyNumberFormat="1" applyFont="1" applyFill="1" applyBorder="1" applyAlignment="1" applyProtection="1">
      <alignment horizontal="center" wrapText="1"/>
      <protection locked="0"/>
    </xf>
    <xf numFmtId="4" fontId="42" fillId="7" borderId="113" xfId="0" applyNumberFormat="1" applyFont="1" applyFill="1" applyBorder="1" applyProtection="1">
      <protection locked="0"/>
    </xf>
    <xf numFmtId="4" fontId="46" fillId="45" borderId="113" xfId="0" applyNumberFormat="1" applyFont="1" applyFill="1" applyBorder="1" applyAlignment="1" applyProtection="1">
      <alignment horizontal="center" wrapText="1"/>
      <protection locked="0"/>
    </xf>
    <xf numFmtId="4" fontId="42" fillId="45" borderId="113" xfId="0" applyNumberFormat="1" applyFont="1" applyFill="1" applyBorder="1" applyProtection="1">
      <protection locked="0"/>
    </xf>
    <xf numFmtId="4" fontId="46" fillId="33" borderId="113" xfId="0" applyNumberFormat="1" applyFont="1" applyFill="1" applyBorder="1" applyAlignment="1" applyProtection="1">
      <alignment horizontal="center" wrapText="1"/>
      <protection locked="0"/>
    </xf>
    <xf numFmtId="4" fontId="46" fillId="33" borderId="113" xfId="0" applyNumberFormat="1" applyFont="1" applyFill="1" applyBorder="1" applyProtection="1">
      <protection locked="0"/>
    </xf>
    <xf numFmtId="4" fontId="125" fillId="33" borderId="113" xfId="0" applyNumberFormat="1" applyFont="1" applyFill="1" applyBorder="1" applyProtection="1">
      <protection locked="0"/>
    </xf>
    <xf numFmtId="4" fontId="91" fillId="0" borderId="113" xfId="0" applyNumberFormat="1" applyFont="1" applyBorder="1" applyProtection="1"/>
    <xf numFmtId="4" fontId="192" fillId="0" borderId="113" xfId="0" applyNumberFormat="1" applyFont="1" applyBorder="1" applyProtection="1"/>
    <xf numFmtId="49" fontId="155" fillId="0" borderId="114" xfId="0" applyNumberFormat="1" applyFont="1" applyBorder="1" applyAlignment="1">
      <alignment wrapText="1"/>
    </xf>
    <xf numFmtId="4" fontId="154" fillId="0" borderId="114" xfId="0" applyNumberFormat="1" applyFont="1" applyBorder="1" applyAlignment="1">
      <alignment wrapText="1"/>
    </xf>
    <xf numFmtId="4" fontId="36" fillId="32" borderId="9" xfId="0" applyNumberFormat="1" applyFont="1" applyFill="1" applyBorder="1"/>
    <xf numFmtId="4" fontId="0" fillId="0" borderId="0" xfId="108" applyNumberFormat="1" applyFont="1" applyAlignment="1">
      <alignment horizontal="center" wrapText="1"/>
    </xf>
    <xf numFmtId="0" fontId="60" fillId="0" borderId="0" xfId="0" applyFont="1" applyAlignment="1">
      <alignment wrapText="1"/>
    </xf>
    <xf numFmtId="0" fontId="171" fillId="0" borderId="116" xfId="0" applyFont="1" applyBorder="1" applyAlignment="1">
      <alignment horizontal="center"/>
    </xf>
    <xf numFmtId="0" fontId="54" fillId="0" borderId="39" xfId="0" applyFont="1" applyBorder="1" applyAlignment="1">
      <alignment horizontal="center" vertical="center" wrapText="1"/>
    </xf>
    <xf numFmtId="0" fontId="119" fillId="32" borderId="7" xfId="0" applyFont="1" applyFill="1" applyBorder="1" applyAlignment="1">
      <alignment vertical="center" wrapText="1"/>
    </xf>
    <xf numFmtId="49" fontId="119" fillId="32" borderId="39" xfId="0" applyNumberFormat="1" applyFont="1" applyFill="1" applyBorder="1" applyAlignment="1">
      <alignment horizontal="left" vertical="center"/>
    </xf>
    <xf numFmtId="6" fontId="176" fillId="32" borderId="42" xfId="0" applyNumberFormat="1" applyFont="1" applyFill="1" applyBorder="1" applyAlignment="1">
      <alignment horizontal="right" vertical="center" wrapText="1"/>
    </xf>
    <xf numFmtId="4" fontId="154" fillId="0" borderId="119" xfId="0" applyNumberFormat="1" applyFont="1" applyBorder="1" applyAlignment="1">
      <alignment wrapText="1"/>
    </xf>
    <xf numFmtId="0" fontId="157" fillId="35" borderId="115" xfId="0" applyFont="1" applyFill="1" applyBorder="1" applyAlignment="1">
      <alignment vertical="top" wrapText="1"/>
    </xf>
    <xf numFmtId="4" fontId="177" fillId="0" borderId="115" xfId="0" applyNumberFormat="1" applyFont="1" applyBorder="1"/>
    <xf numFmtId="168" fontId="0" fillId="0" borderId="9" xfId="0" applyNumberFormat="1" applyBorder="1"/>
    <xf numFmtId="0" fontId="158" fillId="35" borderId="115" xfId="0" applyFont="1" applyFill="1" applyBorder="1" applyAlignment="1">
      <alignment vertical="top" wrapText="1"/>
    </xf>
    <xf numFmtId="49" fontId="155" fillId="0" borderId="115" xfId="0" applyNumberFormat="1" applyFont="1" applyBorder="1" applyAlignment="1">
      <alignment wrapText="1"/>
    </xf>
    <xf numFmtId="49" fontId="154" fillId="0" borderId="115" xfId="0" applyNumberFormat="1" applyFont="1" applyBorder="1" applyAlignment="1">
      <alignment vertical="top" wrapText="1"/>
    </xf>
    <xf numFmtId="4" fontId="155" fillId="0" borderId="115" xfId="0" applyNumberFormat="1" applyFont="1" applyBorder="1" applyAlignment="1">
      <alignment vertical="top" wrapText="1"/>
    </xf>
    <xf numFmtId="0" fontId="61" fillId="32" borderId="115" xfId="0" applyFont="1" applyFill="1" applyBorder="1" applyAlignment="1">
      <alignment horizontal="center" vertical="center" wrapText="1"/>
    </xf>
    <xf numFmtId="49" fontId="200" fillId="0" borderId="115" xfId="0" applyNumberFormat="1" applyFont="1" applyBorder="1" applyAlignment="1">
      <alignment vertical="top"/>
    </xf>
    <xf numFmtId="0" fontId="200" fillId="0" borderId="115" xfId="0" applyFont="1" applyBorder="1" applyAlignment="1">
      <alignment vertical="top"/>
    </xf>
    <xf numFmtId="4" fontId="200" fillId="0" borderId="115" xfId="0" applyNumberFormat="1" applyFont="1" applyBorder="1" applyAlignment="1">
      <alignment vertical="top"/>
    </xf>
    <xf numFmtId="0" fontId="200" fillId="0" borderId="0" xfId="0" applyFont="1" applyAlignment="1">
      <alignment vertical="top"/>
    </xf>
    <xf numFmtId="4" fontId="171" fillId="0" borderId="115" xfId="0" applyNumberFormat="1" applyFont="1" applyBorder="1" applyAlignment="1">
      <alignment vertical="top"/>
    </xf>
    <xf numFmtId="49" fontId="171" fillId="0" borderId="115" xfId="0" applyNumberFormat="1" applyFont="1" applyBorder="1" applyAlignment="1">
      <alignment horizontal="center" vertical="top"/>
    </xf>
    <xf numFmtId="0" fontId="171" fillId="0" borderId="115" xfId="0" applyFont="1" applyBorder="1" applyAlignment="1">
      <alignment horizontal="center" vertical="top" wrapText="1"/>
    </xf>
    <xf numFmtId="4" fontId="171" fillId="0" borderId="115" xfId="0" applyNumberFormat="1" applyFont="1" applyBorder="1" applyAlignment="1">
      <alignment horizontal="center" vertical="top"/>
    </xf>
    <xf numFmtId="49" fontId="200" fillId="0" borderId="115" xfId="0" applyNumberFormat="1" applyFont="1" applyBorder="1" applyAlignment="1">
      <alignment horizontal="center" vertical="top" wrapText="1"/>
    </xf>
    <xf numFmtId="0" fontId="200" fillId="0" borderId="115" xfId="0" applyFont="1" applyBorder="1" applyAlignment="1">
      <alignment horizontal="left" vertical="top" wrapText="1"/>
    </xf>
    <xf numFmtId="4" fontId="200" fillId="0" borderId="115" xfId="0" applyNumberFormat="1" applyFont="1" applyBorder="1" applyAlignment="1">
      <alignment horizontal="right" vertical="top" wrapText="1"/>
    </xf>
    <xf numFmtId="49" fontId="200" fillId="0" borderId="39" xfId="0" applyNumberFormat="1" applyFont="1" applyBorder="1" applyAlignment="1" applyProtection="1">
      <alignment vertical="top" wrapText="1"/>
      <protection locked="0"/>
    </xf>
    <xf numFmtId="49" fontId="200" fillId="0" borderId="116" xfId="0" applyNumberFormat="1" applyFont="1" applyBorder="1" applyAlignment="1" applyProtection="1">
      <alignment vertical="top" wrapText="1"/>
      <protection locked="0"/>
    </xf>
    <xf numFmtId="49" fontId="200" fillId="0" borderId="115" xfId="0" applyNumberFormat="1" applyFont="1" applyBorder="1" applyAlignment="1" applyProtection="1">
      <alignment horizontal="left" vertical="top"/>
      <protection locked="0"/>
    </xf>
    <xf numFmtId="49" fontId="199" fillId="2" borderId="115" xfId="0" applyNumberFormat="1" applyFont="1" applyFill="1" applyBorder="1" applyAlignment="1" applyProtection="1">
      <alignment horizontal="left" vertical="top"/>
      <protection locked="0"/>
    </xf>
    <xf numFmtId="4" fontId="199" fillId="0" borderId="116" xfId="152" applyNumberFormat="1" applyFont="1" applyBorder="1" applyAlignment="1" applyProtection="1">
      <alignment vertical="top" wrapText="1"/>
      <protection locked="0"/>
    </xf>
    <xf numFmtId="4" fontId="171" fillId="0" borderId="116" xfId="152" applyNumberFormat="1" applyFont="1" applyBorder="1" applyAlignment="1">
      <alignment vertical="top" wrapText="1"/>
    </xf>
    <xf numFmtId="4" fontId="5" fillId="0" borderId="116" xfId="152" applyNumberFormat="1" applyFont="1" applyBorder="1" applyAlignment="1">
      <alignment vertical="top" wrapText="1"/>
    </xf>
    <xf numFmtId="4" fontId="199" fillId="32" borderId="115" xfId="0" applyNumberFormat="1" applyFont="1" applyFill="1" applyBorder="1" applyAlignment="1" applyProtection="1">
      <alignment vertical="top" wrapText="1"/>
      <protection locked="0"/>
    </xf>
    <xf numFmtId="4" fontId="5" fillId="0" borderId="115" xfId="152" applyNumberFormat="1" applyFont="1" applyBorder="1" applyAlignment="1">
      <alignment vertical="top" wrapText="1"/>
    </xf>
    <xf numFmtId="0" fontId="201" fillId="0" borderId="116" xfId="0" applyFont="1" applyBorder="1" applyAlignment="1">
      <alignment horizontal="center" vertical="top" wrapText="1"/>
    </xf>
    <xf numFmtId="49" fontId="202" fillId="0" borderId="115" xfId="0" applyNumberFormat="1" applyFont="1" applyBorder="1" applyAlignment="1">
      <alignment vertical="top" wrapText="1"/>
    </xf>
    <xf numFmtId="4" fontId="201" fillId="0" borderId="115" xfId="0" applyNumberFormat="1" applyFont="1" applyBorder="1" applyAlignment="1">
      <alignment vertical="top" wrapText="1"/>
    </xf>
    <xf numFmtId="44" fontId="203" fillId="32" borderId="115" xfId="106" applyFont="1" applyFill="1" applyBorder="1" applyAlignment="1">
      <alignment horizontal="center" vertical="top" wrapText="1"/>
    </xf>
    <xf numFmtId="4" fontId="113" fillId="0" borderId="115" xfId="0" applyNumberFormat="1" applyFont="1" applyBorder="1" applyAlignment="1">
      <alignment vertical="top"/>
    </xf>
    <xf numFmtId="49" fontId="200" fillId="0" borderId="0" xfId="0" applyNumberFormat="1" applyFont="1" applyAlignment="1">
      <alignment vertical="top"/>
    </xf>
    <xf numFmtId="0" fontId="204" fillId="35" borderId="115" xfId="0" applyFont="1" applyFill="1" applyBorder="1" applyAlignment="1">
      <alignment vertical="top" wrapText="1"/>
    </xf>
    <xf numFmtId="4" fontId="171" fillId="0" borderId="117" xfId="0" applyNumberFormat="1" applyFont="1" applyBorder="1" applyAlignment="1">
      <alignment vertical="top"/>
    </xf>
    <xf numFmtId="0" fontId="205" fillId="35" borderId="115" xfId="0" applyFont="1" applyFill="1" applyBorder="1" applyAlignment="1">
      <alignment vertical="top" wrapText="1"/>
    </xf>
    <xf numFmtId="4" fontId="113" fillId="0" borderId="117" xfId="0" applyNumberFormat="1" applyFont="1" applyBorder="1" applyAlignment="1">
      <alignment vertical="top"/>
    </xf>
    <xf numFmtId="49" fontId="202" fillId="0" borderId="115" xfId="0" applyNumberFormat="1" applyFont="1" applyBorder="1" applyAlignment="1">
      <alignment wrapText="1"/>
    </xf>
    <xf numFmtId="4" fontId="201" fillId="0" borderId="117" xfId="0" applyNumberFormat="1" applyFont="1" applyBorder="1" applyAlignment="1">
      <alignment vertical="top" wrapText="1"/>
    </xf>
    <xf numFmtId="49" fontId="177" fillId="39" borderId="115" xfId="0" applyNumberFormat="1" applyFont="1" applyFill="1" applyBorder="1" applyAlignment="1">
      <alignment horizontal="center" vertical="center"/>
    </xf>
    <xf numFmtId="0" fontId="171" fillId="39" borderId="115" xfId="0" applyFont="1" applyFill="1" applyBorder="1"/>
    <xf numFmtId="4" fontId="0" fillId="0" borderId="115" xfId="0" applyNumberFormat="1" applyBorder="1"/>
    <xf numFmtId="0" fontId="0" fillId="0" borderId="0" xfId="0" applyAlignment="1">
      <alignment horizontal="center" vertical="center"/>
    </xf>
    <xf numFmtId="0" fontId="171" fillId="0" borderId="118" xfId="0" applyFont="1" applyBorder="1" applyAlignment="1">
      <alignment horizontal="center" vertical="center"/>
    </xf>
    <xf numFmtId="0" fontId="171" fillId="0" borderId="120" xfId="0" applyFont="1" applyBorder="1"/>
    <xf numFmtId="4" fontId="171" fillId="0" borderId="121" xfId="0" applyNumberFormat="1" applyFont="1" applyBorder="1"/>
    <xf numFmtId="0" fontId="171" fillId="0" borderId="0" xfId="0" applyFont="1" applyAlignment="1">
      <alignment horizontal="center" vertical="center"/>
    </xf>
    <xf numFmtId="49" fontId="171" fillId="0" borderId="111" xfId="0" applyNumberFormat="1" applyFont="1" applyBorder="1" applyAlignment="1">
      <alignment horizontal="center" vertical="center"/>
    </xf>
    <xf numFmtId="0" fontId="171" fillId="0" borderId="112" xfId="0" applyFont="1" applyBorder="1" applyAlignment="1">
      <alignment horizontal="center" vertical="top" wrapText="1"/>
    </xf>
    <xf numFmtId="4" fontId="171" fillId="0" borderId="112" xfId="0" applyNumberFormat="1" applyFont="1" applyBorder="1" applyAlignment="1">
      <alignment horizontal="center" vertical="top"/>
    </xf>
    <xf numFmtId="0" fontId="171" fillId="0" borderId="31" xfId="0" applyFont="1" applyBorder="1" applyAlignment="1">
      <alignment horizontal="center" vertical="center"/>
    </xf>
    <xf numFmtId="49" fontId="171" fillId="0" borderId="9" xfId="0" applyNumberFormat="1" applyFont="1" applyBorder="1" applyAlignment="1">
      <alignment horizontal="center" vertical="center" wrapText="1"/>
    </xf>
    <xf numFmtId="0" fontId="171" fillId="0" borderId="9" xfId="0" applyFont="1" applyBorder="1" applyAlignment="1">
      <alignment horizontal="center" vertical="top" wrapText="1"/>
    </xf>
    <xf numFmtId="4" fontId="171" fillId="0" borderId="9" xfId="0" applyNumberFormat="1" applyFont="1" applyBorder="1" applyAlignment="1">
      <alignment horizontal="center" vertical="top" wrapText="1"/>
    </xf>
    <xf numFmtId="0" fontId="171" fillId="0" borderId="9" xfId="0" applyFont="1" applyBorder="1" applyAlignment="1">
      <alignment horizontal="center" vertical="center"/>
    </xf>
    <xf numFmtId="49" fontId="171" fillId="0" borderId="115" xfId="0" applyNumberFormat="1" applyFont="1" applyBorder="1" applyAlignment="1">
      <alignment horizontal="center" vertical="center" wrapText="1"/>
    </xf>
    <xf numFmtId="4" fontId="171" fillId="0" borderId="115" xfId="0" applyNumberFormat="1" applyFont="1" applyBorder="1" applyAlignment="1">
      <alignment horizontal="center" vertical="top" wrapText="1"/>
    </xf>
    <xf numFmtId="0" fontId="171" fillId="0" borderId="115" xfId="0" applyFont="1" applyBorder="1" applyAlignment="1">
      <alignment horizontal="center" vertical="center"/>
    </xf>
    <xf numFmtId="0" fontId="171" fillId="0" borderId="115" xfId="0" applyFont="1" applyBorder="1" applyAlignment="1">
      <alignment horizontal="center" vertical="center" wrapText="1"/>
    </xf>
    <xf numFmtId="0" fontId="0" fillId="0" borderId="115" xfId="0" applyBorder="1" applyAlignment="1">
      <alignment horizontal="center" vertical="center"/>
    </xf>
    <xf numFmtId="4" fontId="171" fillId="0" borderId="115" xfId="0" applyNumberFormat="1" applyFont="1" applyBorder="1" applyAlignment="1">
      <alignment horizontal="center" vertical="center" wrapText="1"/>
    </xf>
    <xf numFmtId="49" fontId="54" fillId="0" borderId="115" xfId="0" applyNumberFormat="1" applyFont="1" applyBorder="1" applyAlignment="1" applyProtection="1">
      <alignment horizontal="center" vertical="center"/>
      <protection locked="0"/>
    </xf>
    <xf numFmtId="49" fontId="155" fillId="0" borderId="115" xfId="0" applyNumberFormat="1" applyFont="1" applyBorder="1" applyAlignment="1">
      <alignment vertical="top" wrapText="1"/>
    </xf>
    <xf numFmtId="4" fontId="154" fillId="0" borderId="115" xfId="0" applyNumberFormat="1" applyFont="1" applyBorder="1" applyAlignment="1">
      <alignment vertical="top" wrapText="1"/>
    </xf>
    <xf numFmtId="4" fontId="177" fillId="0" borderId="115" xfId="0" applyNumberFormat="1" applyFon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" fontId="155" fillId="0" borderId="116" xfId="0" applyNumberFormat="1" applyFont="1" applyBorder="1" applyAlignment="1">
      <alignment horizontal="center" vertical="top" wrapText="1"/>
    </xf>
    <xf numFmtId="4" fontId="207" fillId="0" borderId="9" xfId="0" applyNumberFormat="1" applyFont="1" applyBorder="1" applyAlignment="1">
      <alignment wrapText="1"/>
    </xf>
    <xf numFmtId="0" fontId="61" fillId="0" borderId="122" xfId="0" applyFont="1" applyBorder="1" applyAlignment="1">
      <alignment horizontal="center" vertical="center" wrapText="1"/>
    </xf>
    <xf numFmtId="0" fontId="0" fillId="0" borderId="9" xfId="0" applyBorder="1"/>
    <xf numFmtId="4" fontId="59" fillId="32" borderId="0" xfId="0" applyNumberFormat="1" applyFont="1" applyFill="1" applyAlignment="1">
      <alignment horizontal="left" vertical="top"/>
    </xf>
    <xf numFmtId="167" fontId="0" fillId="0" borderId="0" xfId="0" applyNumberFormat="1"/>
    <xf numFmtId="0" fontId="0" fillId="0" borderId="0" xfId="0"/>
    <xf numFmtId="0" fontId="61" fillId="43" borderId="133" xfId="0" applyFont="1" applyFill="1" applyBorder="1" applyAlignment="1">
      <alignment horizontal="center" vertical="center" wrapText="1"/>
    </xf>
    <xf numFmtId="0" fontId="60" fillId="43" borderId="133" xfId="0" applyFont="1" applyFill="1" applyBorder="1" applyAlignment="1">
      <alignment vertical="center" wrapText="1"/>
    </xf>
    <xf numFmtId="4" fontId="61" fillId="43" borderId="133" xfId="0" applyNumberFormat="1" applyFont="1" applyFill="1" applyBorder="1" applyAlignment="1">
      <alignment vertical="center" wrapText="1"/>
    </xf>
    <xf numFmtId="0" fontId="153" fillId="32" borderId="127" xfId="0" applyFont="1" applyFill="1" applyBorder="1" applyAlignment="1">
      <alignment horizontal="center" vertical="center" wrapText="1"/>
    </xf>
    <xf numFmtId="49" fontId="61" fillId="43" borderId="133" xfId="0" applyNumberFormat="1" applyFont="1" applyFill="1" applyBorder="1" applyAlignment="1">
      <alignment vertical="center" wrapText="1"/>
    </xf>
    <xf numFmtId="49" fontId="4" fillId="0" borderId="127" xfId="235" applyNumberFormat="1" applyBorder="1" applyAlignment="1">
      <alignment wrapText="1"/>
    </xf>
    <xf numFmtId="0" fontId="163" fillId="0" borderId="134" xfId="235" applyFont="1" applyBorder="1" applyProtection="1">
      <protection locked="0"/>
    </xf>
    <xf numFmtId="4" fontId="151" fillId="0" borderId="127" xfId="235" applyNumberFormat="1" applyFont="1" applyBorder="1" applyAlignment="1">
      <alignment horizontal="right" vertical="top" wrapText="1"/>
    </xf>
    <xf numFmtId="49" fontId="4" fillId="0" borderId="127" xfId="235" applyNumberFormat="1" applyBorder="1" applyAlignment="1">
      <alignment vertical="center" wrapText="1"/>
    </xf>
    <xf numFmtId="0" fontId="163" fillId="0" borderId="134" xfId="235" applyFont="1" applyBorder="1" applyAlignment="1" applyProtection="1">
      <alignment vertical="center"/>
      <protection locked="0"/>
    </xf>
    <xf numFmtId="4" fontId="151" fillId="0" borderId="127" xfId="235" applyNumberFormat="1" applyFont="1" applyBorder="1" applyAlignment="1">
      <alignment horizontal="right" vertical="center" wrapText="1"/>
    </xf>
    <xf numFmtId="0" fontId="61" fillId="43" borderId="127" xfId="0" applyFont="1" applyFill="1" applyBorder="1" applyAlignment="1">
      <alignment horizontal="center" vertical="center" wrapText="1"/>
    </xf>
    <xf numFmtId="0" fontId="171" fillId="0" borderId="127" xfId="235" applyFont="1" applyBorder="1"/>
    <xf numFmtId="0" fontId="180" fillId="0" borderId="127" xfId="235" applyFont="1" applyBorder="1" applyAlignment="1">
      <alignment vertical="center" wrapText="1"/>
    </xf>
    <xf numFmtId="49" fontId="60" fillId="0" borderId="127" xfId="0" applyNumberFormat="1" applyFont="1" applyBorder="1" applyAlignment="1" applyProtection="1">
      <alignment horizontal="left"/>
      <protection locked="0"/>
    </xf>
    <xf numFmtId="0" fontId="54" fillId="0" borderId="127" xfId="0" applyFont="1" applyBorder="1" applyAlignment="1" applyProtection="1">
      <alignment horizontal="left"/>
      <protection locked="0"/>
    </xf>
    <xf numFmtId="4" fontId="151" fillId="0" borderId="127" xfId="0" applyNumberFormat="1" applyFont="1" applyBorder="1" applyAlignment="1">
      <alignment horizontal="right" vertical="top" wrapText="1"/>
    </xf>
    <xf numFmtId="0" fontId="180" fillId="0" borderId="127" xfId="0" applyFont="1" applyBorder="1" applyAlignment="1">
      <alignment vertical="center" wrapText="1"/>
    </xf>
    <xf numFmtId="4" fontId="177" fillId="0" borderId="127" xfId="0" applyNumberFormat="1" applyFont="1" applyBorder="1" applyAlignment="1">
      <alignment wrapText="1"/>
    </xf>
    <xf numFmtId="4" fontId="206" fillId="0" borderId="127" xfId="0" applyNumberFormat="1" applyFont="1" applyBorder="1" applyAlignment="1">
      <alignment wrapText="1"/>
    </xf>
    <xf numFmtId="4" fontId="151" fillId="0" borderId="9" xfId="0" applyNumberFormat="1" applyFont="1" applyBorder="1" applyAlignment="1">
      <alignment horizontal="right" vertical="center" wrapText="1"/>
    </xf>
    <xf numFmtId="4" fontId="212" fillId="0" borderId="128" xfId="0" applyNumberFormat="1" applyFont="1" applyBorder="1" applyAlignment="1">
      <alignment horizontal="right" vertical="center" wrapText="1"/>
    </xf>
    <xf numFmtId="4" fontId="151" fillId="0" borderId="128" xfId="0" applyNumberFormat="1" applyFont="1" applyBorder="1" applyAlignment="1">
      <alignment horizontal="right" vertical="center" wrapText="1"/>
    </xf>
    <xf numFmtId="0" fontId="165" fillId="0" borderId="127" xfId="0" applyFont="1" applyBorder="1" applyAlignment="1">
      <alignment wrapText="1"/>
    </xf>
    <xf numFmtId="49" fontId="155" fillId="0" borderId="127" xfId="0" applyNumberFormat="1" applyFont="1" applyBorder="1" applyAlignment="1">
      <alignment vertical="top" wrapText="1"/>
    </xf>
    <xf numFmtId="4" fontId="155" fillId="0" borderId="127" xfId="0" applyNumberFormat="1" applyFont="1" applyBorder="1" applyAlignment="1">
      <alignment vertical="top" wrapText="1"/>
    </xf>
    <xf numFmtId="49" fontId="154" fillId="0" borderId="127" xfId="0" applyNumberFormat="1" applyFont="1" applyBorder="1" applyAlignment="1">
      <alignment vertical="top" wrapText="1"/>
    </xf>
    <xf numFmtId="0" fontId="82" fillId="0" borderId="127" xfId="0" applyFont="1" applyBorder="1" applyAlignment="1">
      <alignment horizontal="center" wrapText="1"/>
    </xf>
    <xf numFmtId="0" fontId="177" fillId="0" borderId="0" xfId="108" applyFont="1"/>
    <xf numFmtId="0" fontId="60" fillId="0" borderId="0" xfId="0" applyFont="1" applyAlignment="1">
      <alignment wrapText="1"/>
    </xf>
    <xf numFmtId="49" fontId="208" fillId="0" borderId="0" xfId="0" applyNumberFormat="1" applyFont="1" applyAlignment="1">
      <alignment wrapText="1"/>
    </xf>
    <xf numFmtId="4" fontId="171" fillId="0" borderId="0" xfId="0" applyNumberFormat="1" applyFont="1"/>
    <xf numFmtId="4" fontId="171" fillId="0" borderId="135" xfId="0" applyNumberFormat="1" applyFont="1" applyBorder="1"/>
    <xf numFmtId="0" fontId="0" fillId="0" borderId="0" xfId="0" applyAlignment="1">
      <alignment wrapText="1"/>
    </xf>
    <xf numFmtId="0" fontId="0" fillId="0" borderId="135" xfId="0" applyBorder="1"/>
    <xf numFmtId="167" fontId="60" fillId="0" borderId="0" xfId="0" applyNumberFormat="1" applyFont="1" applyAlignment="1">
      <alignment wrapText="1"/>
    </xf>
    <xf numFmtId="0" fontId="0" fillId="0" borderId="9" xfId="0" applyBorder="1" applyAlignment="1">
      <alignment wrapText="1"/>
    </xf>
    <xf numFmtId="0" fontId="0" fillId="0" borderId="39" xfId="0" applyBorder="1" applyAlignment="1">
      <alignment wrapText="1"/>
    </xf>
    <xf numFmtId="4" fontId="60" fillId="0" borderId="9" xfId="0" applyNumberFormat="1" applyFont="1" applyBorder="1"/>
    <xf numFmtId="4" fontId="60" fillId="39" borderId="0" xfId="0" applyNumberFormat="1" applyFont="1" applyFill="1"/>
    <xf numFmtId="0" fontId="60" fillId="0" borderId="9" xfId="0" applyFont="1" applyBorder="1" applyAlignment="1">
      <alignment wrapText="1"/>
    </xf>
    <xf numFmtId="0" fontId="60" fillId="0" borderId="0" xfId="0" applyFont="1" applyAlignment="1">
      <alignment wrapText="1"/>
    </xf>
    <xf numFmtId="4" fontId="171" fillId="0" borderId="136" xfId="0" applyNumberFormat="1" applyFont="1" applyBorder="1" applyAlignment="1">
      <alignment horizontal="center" vertical="top" wrapText="1"/>
    </xf>
    <xf numFmtId="0" fontId="171" fillId="0" borderId="136" xfId="0" applyFont="1" applyBorder="1" applyAlignment="1">
      <alignment horizontal="center" vertical="center"/>
    </xf>
    <xf numFmtId="0" fontId="118" fillId="32" borderId="115" xfId="0" applyFont="1" applyFill="1" applyBorder="1" applyAlignment="1">
      <alignment horizontal="center" vertical="center" wrapText="1"/>
    </xf>
    <xf numFmtId="4" fontId="155" fillId="0" borderId="136" xfId="0" applyNumberFormat="1" applyFont="1" applyBorder="1" applyAlignment="1">
      <alignment vertical="top" wrapText="1"/>
    </xf>
    <xf numFmtId="4" fontId="149" fillId="0" borderId="137" xfId="0" applyNumberFormat="1" applyFont="1" applyBorder="1"/>
    <xf numFmtId="0" fontId="171" fillId="0" borderId="135" xfId="0" applyFont="1" applyBorder="1"/>
    <xf numFmtId="0" fontId="61" fillId="0" borderId="137" xfId="0" applyFont="1" applyBorder="1" applyAlignment="1">
      <alignment horizontal="center" vertical="center" wrapText="1"/>
    </xf>
    <xf numFmtId="0" fontId="3" fillId="0" borderId="135" xfId="0" applyFont="1" applyBorder="1"/>
    <xf numFmtId="4" fontId="171" fillId="0" borderId="136" xfId="0" applyNumberFormat="1" applyFont="1" applyBorder="1"/>
    <xf numFmtId="4" fontId="0" fillId="0" borderId="136" xfId="0" applyNumberFormat="1" applyBorder="1"/>
    <xf numFmtId="4" fontId="177" fillId="0" borderId="136" xfId="0" applyNumberFormat="1" applyFont="1" applyBorder="1" applyAlignment="1">
      <alignment horizontal="center"/>
    </xf>
    <xf numFmtId="4" fontId="171" fillId="0" borderId="136" xfId="0" applyNumberFormat="1" applyFont="1" applyBorder="1" applyAlignment="1">
      <alignment horizontal="center"/>
    </xf>
    <xf numFmtId="4" fontId="0" fillId="0" borderId="136" xfId="0" applyNumberFormat="1" applyBorder="1" applyAlignment="1">
      <alignment horizontal="center"/>
    </xf>
    <xf numFmtId="0" fontId="0" fillId="0" borderId="136" xfId="0" applyBorder="1"/>
    <xf numFmtId="4" fontId="0" fillId="0" borderId="136" xfId="0" applyNumberFormat="1" applyBorder="1" applyAlignment="1">
      <alignment wrapText="1"/>
    </xf>
    <xf numFmtId="0" fontId="0" fillId="0" borderId="136" xfId="0" applyBorder="1" applyAlignment="1">
      <alignment wrapText="1"/>
    </xf>
    <xf numFmtId="0" fontId="165" fillId="0" borderId="136" xfId="0" applyFont="1" applyBorder="1" applyAlignment="1">
      <alignment wrapText="1"/>
    </xf>
    <xf numFmtId="4" fontId="165" fillId="0" borderId="136" xfId="0" applyNumberFormat="1" applyFont="1" applyBorder="1" applyAlignment="1">
      <alignment wrapText="1"/>
    </xf>
    <xf numFmtId="0" fontId="148" fillId="0" borderId="136" xfId="0" applyFont="1" applyBorder="1" applyAlignment="1">
      <alignment wrapText="1"/>
    </xf>
    <xf numFmtId="4" fontId="61" fillId="43" borderId="127" xfId="0" applyNumberFormat="1" applyFont="1" applyFill="1" applyBorder="1" applyAlignment="1">
      <alignment horizontal="center" vertical="center" wrapText="1"/>
    </xf>
    <xf numFmtId="4" fontId="213" fillId="0" borderId="136" xfId="0" applyNumberFormat="1" applyFont="1" applyBorder="1" applyAlignment="1">
      <alignment wrapText="1"/>
    </xf>
    <xf numFmtId="4" fontId="177" fillId="0" borderId="136" xfId="0" applyNumberFormat="1" applyFont="1" applyBorder="1" applyAlignment="1">
      <alignment wrapText="1"/>
    </xf>
    <xf numFmtId="0" fontId="153" fillId="32" borderId="136" xfId="0" applyFont="1" applyFill="1" applyBorder="1" applyAlignment="1">
      <alignment horizontal="center" vertical="center" wrapText="1"/>
    </xf>
    <xf numFmtId="49" fontId="60" fillId="0" borderId="136" xfId="0" applyNumberFormat="1" applyFont="1" applyBorder="1" applyAlignment="1" applyProtection="1">
      <alignment horizontal="left"/>
      <protection locked="0"/>
    </xf>
    <xf numFmtId="0" fontId="180" fillId="0" borderId="136" xfId="0" applyFont="1" applyBorder="1" applyAlignment="1">
      <alignment vertical="center" wrapText="1"/>
    </xf>
    <xf numFmtId="0" fontId="54" fillId="0" borderId="136" xfId="0" applyNumberFormat="1" applyFont="1" applyBorder="1" applyAlignment="1" applyProtection="1">
      <alignment horizontal="left" wrapText="1"/>
      <protection locked="0"/>
    </xf>
    <xf numFmtId="0" fontId="180" fillId="0" borderId="9" xfId="0" applyFont="1" applyBorder="1" applyAlignment="1">
      <alignment vertical="center" wrapText="1"/>
    </xf>
    <xf numFmtId="4" fontId="212" fillId="0" borderId="136" xfId="0" applyNumberFormat="1" applyFont="1" applyBorder="1" applyAlignment="1">
      <alignment horizontal="right" vertical="center" wrapText="1"/>
    </xf>
    <xf numFmtId="4" fontId="151" fillId="0" borderId="136" xfId="0" applyNumberFormat="1" applyFont="1" applyBorder="1" applyAlignment="1">
      <alignment horizontal="right" vertical="center" wrapText="1"/>
    </xf>
    <xf numFmtId="4" fontId="154" fillId="0" borderId="9" xfId="0" applyNumberFormat="1" applyFont="1" applyBorder="1" applyAlignment="1">
      <alignment horizontal="right" vertical="top" wrapText="1"/>
    </xf>
    <xf numFmtId="0" fontId="171" fillId="0" borderId="136" xfId="235" applyFont="1" applyBorder="1"/>
    <xf numFmtId="4" fontId="206" fillId="0" borderId="136" xfId="0" applyNumberFormat="1" applyFont="1" applyBorder="1" applyAlignment="1">
      <alignment wrapText="1"/>
    </xf>
    <xf numFmtId="0" fontId="0" fillId="0" borderId="139" xfId="108" applyFont="1" applyBorder="1"/>
    <xf numFmtId="0" fontId="0" fillId="0" borderId="140" xfId="108" applyFont="1" applyBorder="1"/>
    <xf numFmtId="0" fontId="112" fillId="0" borderId="140" xfId="108" applyBorder="1"/>
    <xf numFmtId="4" fontId="42" fillId="39" borderId="42" xfId="0" applyNumberFormat="1" applyFont="1" applyFill="1" applyBorder="1" applyProtection="1"/>
    <xf numFmtId="4" fontId="46" fillId="39" borderId="141" xfId="0" applyNumberFormat="1" applyFont="1" applyFill="1" applyBorder="1" applyAlignment="1" applyProtection="1">
      <alignment horizontal="right" wrapText="1"/>
      <protection locked="0"/>
    </xf>
    <xf numFmtId="49" fontId="60" fillId="39" borderId="141" xfId="0" applyNumberFormat="1" applyFont="1" applyFill="1" applyBorder="1" applyAlignment="1" applyProtection="1">
      <alignment horizontal="right"/>
      <protection locked="0"/>
    </xf>
    <xf numFmtId="0" fontId="40" fillId="39" borderId="154" xfId="0" applyFont="1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4" fontId="0" fillId="0" borderId="0" xfId="0" applyNumberFormat="1" applyProtection="1">
      <protection locked="0"/>
    </xf>
    <xf numFmtId="4" fontId="46" fillId="9" borderId="42" xfId="0" applyNumberFormat="1" applyFont="1" applyFill="1" applyBorder="1" applyProtection="1"/>
    <xf numFmtId="0" fontId="41" fillId="9" borderId="163" xfId="0" applyFont="1" applyFill="1" applyBorder="1" applyProtection="1">
      <protection locked="0"/>
    </xf>
    <xf numFmtId="4" fontId="38" fillId="9" borderId="163" xfId="0" applyNumberFormat="1" applyFont="1" applyFill="1" applyBorder="1" applyAlignment="1" applyProtection="1">
      <alignment horizontal="center" wrapText="1"/>
      <protection locked="0"/>
    </xf>
    <xf numFmtId="49" fontId="40" fillId="9" borderId="149" xfId="0" applyNumberFormat="1" applyFont="1" applyFill="1" applyBorder="1" applyAlignment="1" applyProtection="1">
      <alignment horizontal="right"/>
      <protection locked="0"/>
    </xf>
    <xf numFmtId="0" fontId="0" fillId="0" borderId="0" xfId="0" applyProtection="1">
      <protection locked="0"/>
    </xf>
    <xf numFmtId="4" fontId="0" fillId="0" borderId="0" xfId="0" applyNumberFormat="1" applyProtection="1">
      <protection locked="0"/>
    </xf>
    <xf numFmtId="0" fontId="49" fillId="9" borderId="154" xfId="0" applyFont="1" applyFill="1" applyBorder="1" applyProtection="1">
      <protection locked="0"/>
    </xf>
    <xf numFmtId="167" fontId="214" fillId="35" borderId="0" xfId="0" applyNumberFormat="1" applyFont="1" applyFill="1" applyAlignment="1">
      <alignment wrapText="1"/>
    </xf>
    <xf numFmtId="168" fontId="120" fillId="35" borderId="39" xfId="0" applyNumberFormat="1" applyFont="1" applyFill="1" applyBorder="1"/>
    <xf numFmtId="0" fontId="171" fillId="0" borderId="9" xfId="0" applyFont="1" applyBorder="1" applyAlignment="1">
      <alignment horizontal="left" vertical="center" wrapText="1"/>
    </xf>
    <xf numFmtId="0" fontId="171" fillId="0" borderId="163" xfId="0" applyFont="1" applyBorder="1" applyAlignment="1">
      <alignment horizontal="center" vertical="center"/>
    </xf>
    <xf numFmtId="49" fontId="171" fillId="0" borderId="163" xfId="0" applyNumberFormat="1" applyFont="1" applyBorder="1" applyAlignment="1">
      <alignment horizontal="center" vertical="center" wrapText="1"/>
    </xf>
    <xf numFmtId="0" fontId="171" fillId="0" borderId="163" xfId="0" applyFont="1" applyBorder="1" applyAlignment="1">
      <alignment horizontal="left" vertical="center" wrapText="1"/>
    </xf>
    <xf numFmtId="0" fontId="171" fillId="0" borderId="163" xfId="0" applyFont="1" applyBorder="1" applyAlignment="1">
      <alignment horizontal="center" vertical="center" wrapText="1"/>
    </xf>
    <xf numFmtId="0" fontId="177" fillId="0" borderId="163" xfId="0" applyFont="1" applyBorder="1" applyAlignment="1">
      <alignment horizontal="center" vertical="center"/>
    </xf>
    <xf numFmtId="4" fontId="171" fillId="0" borderId="163" xfId="0" applyNumberFormat="1" applyFont="1" applyBorder="1" applyAlignment="1">
      <alignment horizontal="center" vertical="center" wrapText="1"/>
    </xf>
    <xf numFmtId="49" fontId="54" fillId="0" borderId="163" xfId="0" applyNumberFormat="1" applyFont="1" applyBorder="1" applyAlignment="1" applyProtection="1">
      <alignment horizontal="center" vertical="center"/>
      <protection locked="0"/>
    </xf>
    <xf numFmtId="0" fontId="0" fillId="0" borderId="163" xfId="0" applyBorder="1" applyAlignment="1">
      <alignment horizontal="left" vertical="center" wrapText="1"/>
    </xf>
    <xf numFmtId="4" fontId="177" fillId="0" borderId="163" xfId="0" applyNumberFormat="1" applyFont="1" applyBorder="1" applyAlignment="1">
      <alignment horizontal="center" vertical="center"/>
    </xf>
    <xf numFmtId="0" fontId="0" fillId="0" borderId="163" xfId="0" applyBorder="1"/>
    <xf numFmtId="49" fontId="0" fillId="0" borderId="163" xfId="0" applyNumberFormat="1" applyBorder="1" applyAlignment="1">
      <alignment horizontal="center" vertical="center"/>
    </xf>
    <xf numFmtId="4" fontId="155" fillId="0" borderId="154" xfId="0" applyNumberFormat="1" applyFont="1" applyBorder="1" applyAlignment="1">
      <alignment horizontal="center" vertical="top" wrapText="1"/>
    </xf>
    <xf numFmtId="0" fontId="61" fillId="43" borderId="168" xfId="0" applyFont="1" applyFill="1" applyBorder="1" applyAlignment="1">
      <alignment horizontal="center" vertical="center" wrapText="1"/>
    </xf>
    <xf numFmtId="49" fontId="61" fillId="43" borderId="168" xfId="0" applyNumberFormat="1" applyFont="1" applyFill="1" applyBorder="1" applyAlignment="1">
      <alignment vertical="center" wrapText="1"/>
    </xf>
    <xf numFmtId="0" fontId="60" fillId="43" borderId="168" xfId="0" applyFont="1" applyFill="1" applyBorder="1" applyAlignment="1">
      <alignment vertical="center" wrapText="1"/>
    </xf>
    <xf numFmtId="4" fontId="61" fillId="43" borderId="168" xfId="0" applyNumberFormat="1" applyFont="1" applyFill="1" applyBorder="1" applyAlignment="1">
      <alignment horizontal="center" vertical="center" wrapText="1"/>
    </xf>
    <xf numFmtId="0" fontId="61" fillId="32" borderId="168" xfId="0" applyFont="1" applyFill="1" applyBorder="1" applyAlignment="1">
      <alignment horizontal="center" vertical="center" wrapText="1"/>
    </xf>
    <xf numFmtId="49" fontId="171" fillId="0" borderId="169" xfId="0" applyNumberFormat="1" applyFont="1" applyBorder="1" applyAlignment="1">
      <alignment horizontal="center" vertical="top"/>
    </xf>
    <xf numFmtId="0" fontId="171" fillId="0" borderId="169" xfId="0" applyFont="1" applyBorder="1" applyAlignment="1">
      <alignment horizontal="center" vertical="top" wrapText="1"/>
    </xf>
    <xf numFmtId="4" fontId="171" fillId="0" borderId="169" xfId="0" applyNumberFormat="1" applyFont="1" applyBorder="1" applyAlignment="1">
      <alignment horizontal="center" vertical="top"/>
    </xf>
    <xf numFmtId="0" fontId="0" fillId="0" borderId="169" xfId="0" applyBorder="1" applyAlignment="1">
      <alignment wrapText="1"/>
    </xf>
    <xf numFmtId="4" fontId="0" fillId="0" borderId="169" xfId="0" applyNumberFormat="1" applyBorder="1" applyAlignment="1">
      <alignment wrapText="1"/>
    </xf>
    <xf numFmtId="49" fontId="0" fillId="0" borderId="169" xfId="0" applyNumberFormat="1" applyBorder="1"/>
    <xf numFmtId="0" fontId="0" fillId="0" borderId="169" xfId="0" applyBorder="1"/>
    <xf numFmtId="4" fontId="171" fillId="0" borderId="169" xfId="0" applyNumberFormat="1" applyFont="1" applyBorder="1" applyAlignment="1">
      <alignment horizontal="right" vertical="top" wrapText="1"/>
    </xf>
    <xf numFmtId="4" fontId="172" fillId="0" borderId="169" xfId="0" applyNumberFormat="1" applyFont="1" applyBorder="1" applyAlignment="1">
      <alignment horizontal="right" wrapText="1"/>
    </xf>
    <xf numFmtId="4" fontId="177" fillId="0" borderId="169" xfId="0" applyNumberFormat="1" applyFont="1" applyBorder="1" applyAlignment="1">
      <alignment wrapText="1"/>
    </xf>
    <xf numFmtId="4" fontId="206" fillId="0" borderId="169" xfId="0" applyNumberFormat="1" applyFont="1" applyBorder="1" applyAlignment="1">
      <alignment wrapText="1"/>
    </xf>
    <xf numFmtId="0" fontId="165" fillId="0" borderId="169" xfId="0" applyFont="1" applyBorder="1" applyAlignment="1">
      <alignment wrapText="1"/>
    </xf>
    <xf numFmtId="4" fontId="165" fillId="0" borderId="169" xfId="0" applyNumberFormat="1" applyFont="1" applyBorder="1" applyAlignment="1">
      <alignment wrapText="1"/>
    </xf>
    <xf numFmtId="49" fontId="0" fillId="0" borderId="169" xfId="0" applyNumberFormat="1" applyBorder="1" applyAlignment="1">
      <alignment wrapText="1"/>
    </xf>
    <xf numFmtId="49" fontId="0" fillId="0" borderId="168" xfId="0" applyNumberFormat="1" applyBorder="1"/>
    <xf numFmtId="49" fontId="60" fillId="0" borderId="169" xfId="0" applyNumberFormat="1" applyFont="1" applyBorder="1" applyAlignment="1" applyProtection="1">
      <alignment horizontal="right"/>
      <protection locked="0"/>
    </xf>
    <xf numFmtId="0" fontId="40" fillId="0" borderId="170" xfId="0" applyFont="1" applyBorder="1" applyProtection="1">
      <protection locked="0"/>
    </xf>
    <xf numFmtId="4" fontId="207" fillId="0" borderId="169" xfId="0" applyNumberFormat="1" applyFont="1" applyBorder="1" applyAlignment="1">
      <alignment wrapText="1"/>
    </xf>
    <xf numFmtId="0" fontId="148" fillId="0" borderId="169" xfId="0" applyFont="1" applyBorder="1" applyAlignment="1">
      <alignment wrapText="1"/>
    </xf>
    <xf numFmtId="49" fontId="54" fillId="2" borderId="169" xfId="0" applyNumberFormat="1" applyFont="1" applyFill="1" applyBorder="1" applyAlignment="1" applyProtection="1">
      <alignment horizontal="right"/>
      <protection locked="0"/>
    </xf>
    <xf numFmtId="0" fontId="40" fillId="2" borderId="170" xfId="0" applyFont="1" applyFill="1" applyBorder="1" applyProtection="1">
      <protection locked="0"/>
    </xf>
    <xf numFmtId="49" fontId="60" fillId="32" borderId="169" xfId="0" applyNumberFormat="1" applyFont="1" applyFill="1" applyBorder="1" applyAlignment="1" applyProtection="1">
      <alignment horizontal="right"/>
      <protection locked="0"/>
    </xf>
    <xf numFmtId="0" fontId="40" fillId="32" borderId="170" xfId="0" applyFont="1" applyFill="1" applyBorder="1" applyProtection="1">
      <protection locked="0"/>
    </xf>
    <xf numFmtId="4" fontId="207" fillId="0" borderId="171" xfId="0" applyNumberFormat="1" applyFont="1" applyBorder="1" applyAlignment="1">
      <alignment wrapText="1"/>
    </xf>
    <xf numFmtId="49" fontId="155" fillId="0" borderId="169" xfId="0" applyNumberFormat="1" applyFont="1" applyBorder="1" applyAlignment="1">
      <alignment vertical="top" wrapText="1"/>
    </xf>
    <xf numFmtId="4" fontId="155" fillId="0" borderId="169" xfId="0" applyNumberFormat="1" applyFont="1" applyBorder="1" applyAlignment="1">
      <alignment vertical="top" wrapText="1"/>
    </xf>
    <xf numFmtId="4" fontId="148" fillId="0" borderId="169" xfId="0" applyNumberFormat="1" applyFont="1" applyBorder="1" applyAlignment="1">
      <alignment wrapText="1"/>
    </xf>
    <xf numFmtId="0" fontId="153" fillId="32" borderId="169" xfId="0" applyFont="1" applyFill="1" applyBorder="1" applyAlignment="1">
      <alignment horizontal="center" vertical="center" wrapText="1"/>
    </xf>
    <xf numFmtId="0" fontId="157" fillId="35" borderId="169" xfId="0" applyFont="1" applyFill="1" applyBorder="1" applyAlignment="1">
      <alignment vertical="top" wrapText="1"/>
    </xf>
    <xf numFmtId="4" fontId="157" fillId="35" borderId="169" xfId="0" applyNumberFormat="1" applyFont="1" applyFill="1" applyBorder="1" applyAlignment="1">
      <alignment vertical="top" wrapText="1"/>
    </xf>
    <xf numFmtId="0" fontId="54" fillId="32" borderId="169" xfId="0" applyFont="1" applyFill="1" applyBorder="1" applyAlignment="1">
      <alignment horizontal="center" vertical="center" wrapText="1"/>
    </xf>
    <xf numFmtId="0" fontId="158" fillId="35" borderId="169" xfId="0" applyFont="1" applyFill="1" applyBorder="1" applyAlignment="1">
      <alignment vertical="top" wrapText="1"/>
    </xf>
    <xf numFmtId="4" fontId="158" fillId="35" borderId="169" xfId="0" applyNumberFormat="1" applyFont="1" applyFill="1" applyBorder="1" applyAlignment="1">
      <alignment vertical="top" wrapText="1"/>
    </xf>
    <xf numFmtId="49" fontId="155" fillId="0" borderId="169" xfId="0" applyNumberFormat="1" applyFont="1" applyBorder="1" applyAlignment="1">
      <alignment wrapText="1"/>
    </xf>
    <xf numFmtId="4" fontId="155" fillId="0" borderId="169" xfId="0" applyNumberFormat="1" applyFont="1" applyBorder="1" applyAlignment="1">
      <alignment wrapText="1"/>
    </xf>
    <xf numFmtId="49" fontId="154" fillId="0" borderId="169" xfId="0" applyNumberFormat="1" applyFont="1" applyBorder="1" applyAlignment="1">
      <alignment vertical="top" wrapText="1"/>
    </xf>
    <xf numFmtId="0" fontId="61" fillId="32" borderId="169" xfId="0" applyFont="1" applyFill="1" applyBorder="1" applyAlignment="1">
      <alignment horizontal="center" vertical="center" wrapText="1"/>
    </xf>
    <xf numFmtId="4" fontId="148" fillId="0" borderId="169" xfId="0" applyNumberFormat="1" applyFont="1" applyBorder="1"/>
    <xf numFmtId="49" fontId="61" fillId="43" borderId="172" xfId="0" applyNumberFormat="1" applyFont="1" applyFill="1" applyBorder="1" applyAlignment="1">
      <alignment vertical="center" wrapText="1"/>
    </xf>
    <xf numFmtId="0" fontId="60" fillId="43" borderId="172" xfId="0" applyFont="1" applyFill="1" applyBorder="1" applyAlignment="1">
      <alignment vertical="center" wrapText="1"/>
    </xf>
    <xf numFmtId="4" fontId="61" fillId="43" borderId="172" xfId="0" applyNumberFormat="1" applyFont="1" applyFill="1" applyBorder="1" applyAlignment="1">
      <alignment vertical="center" wrapText="1"/>
    </xf>
    <xf numFmtId="0" fontId="61" fillId="43" borderId="172" xfId="0" applyFont="1" applyFill="1" applyBorder="1" applyAlignment="1">
      <alignment horizontal="center" vertical="center" wrapText="1"/>
    </xf>
    <xf numFmtId="49" fontId="0" fillId="0" borderId="173" xfId="0" applyNumberFormat="1" applyBorder="1" applyAlignment="1">
      <alignment horizontal="center" vertical="top" wrapText="1"/>
    </xf>
    <xf numFmtId="0" fontId="0" fillId="0" borderId="173" xfId="0" applyBorder="1" applyAlignment="1">
      <alignment horizontal="left" vertical="top" wrapText="1"/>
    </xf>
    <xf numFmtId="4" fontId="0" fillId="0" borderId="173" xfId="0" applyNumberFormat="1" applyBorder="1" applyAlignment="1">
      <alignment horizontal="right" vertical="top" wrapText="1"/>
    </xf>
    <xf numFmtId="0" fontId="61" fillId="32" borderId="172" xfId="0" applyFont="1" applyFill="1" applyBorder="1" applyAlignment="1">
      <alignment horizontal="center" vertical="center" wrapText="1"/>
    </xf>
    <xf numFmtId="0" fontId="0" fillId="0" borderId="173" xfId="0" applyBorder="1"/>
    <xf numFmtId="0" fontId="60" fillId="32" borderId="172" xfId="0" applyFont="1" applyFill="1" applyBorder="1" applyAlignment="1">
      <alignment horizontal="center" vertical="center" wrapText="1"/>
    </xf>
    <xf numFmtId="49" fontId="0" fillId="0" borderId="173" xfId="0" applyNumberFormat="1" applyBorder="1" applyAlignment="1">
      <alignment horizontal="center" wrapText="1"/>
    </xf>
    <xf numFmtId="0" fontId="0" fillId="0" borderId="173" xfId="0" applyBorder="1" applyAlignment="1">
      <alignment wrapText="1"/>
    </xf>
    <xf numFmtId="4" fontId="0" fillId="32" borderId="173" xfId="0" applyNumberFormat="1" applyFill="1" applyBorder="1" applyAlignment="1">
      <alignment horizontal="right" wrapText="1"/>
    </xf>
    <xf numFmtId="4" fontId="0" fillId="32" borderId="173" xfId="0" applyNumberFormat="1" applyFill="1" applyBorder="1" applyAlignment="1">
      <alignment wrapText="1"/>
    </xf>
    <xf numFmtId="4" fontId="0" fillId="0" borderId="173" xfId="0" applyNumberFormat="1" applyBorder="1" applyAlignment="1">
      <alignment wrapText="1"/>
    </xf>
    <xf numFmtId="0" fontId="119" fillId="0" borderId="173" xfId="0" applyFont="1" applyBorder="1" applyAlignment="1">
      <alignment horizontal="center" wrapText="1"/>
    </xf>
    <xf numFmtId="0" fontId="119" fillId="0" borderId="173" xfId="0" applyFont="1" applyBorder="1" applyAlignment="1">
      <alignment wrapText="1"/>
    </xf>
    <xf numFmtId="49" fontId="119" fillId="0" borderId="173" xfId="0" applyNumberFormat="1" applyFont="1" applyBorder="1" applyAlignment="1">
      <alignment horizontal="center" wrapText="1"/>
    </xf>
    <xf numFmtId="4" fontId="60" fillId="0" borderId="173" xfId="0" applyNumberFormat="1" applyFont="1" applyBorder="1" applyAlignment="1">
      <alignment wrapText="1"/>
    </xf>
    <xf numFmtId="49" fontId="0" fillId="0" borderId="173" xfId="0" applyNumberFormat="1" applyBorder="1" applyAlignment="1">
      <alignment wrapText="1"/>
    </xf>
    <xf numFmtId="49" fontId="155" fillId="0" borderId="173" xfId="0" applyNumberFormat="1" applyFont="1" applyBorder="1" applyAlignment="1">
      <alignment vertical="top" wrapText="1"/>
    </xf>
    <xf numFmtId="4" fontId="155" fillId="0" borderId="173" xfId="0" applyNumberFormat="1" applyFont="1" applyBorder="1" applyAlignment="1">
      <alignment vertical="top" wrapText="1"/>
    </xf>
    <xf numFmtId="4" fontId="0" fillId="0" borderId="173" xfId="0" applyNumberFormat="1" applyBorder="1"/>
    <xf numFmtId="0" fontId="157" fillId="35" borderId="173" xfId="0" applyFont="1" applyFill="1" applyBorder="1" applyAlignment="1">
      <alignment vertical="top" wrapText="1"/>
    </xf>
    <xf numFmtId="4" fontId="61" fillId="32" borderId="174" xfId="0" applyNumberFormat="1" applyFont="1" applyFill="1" applyBorder="1" applyAlignment="1">
      <alignment vertical="center" wrapText="1"/>
    </xf>
    <xf numFmtId="0" fontId="158" fillId="35" borderId="173" xfId="0" applyFont="1" applyFill="1" applyBorder="1" applyAlignment="1">
      <alignment vertical="top" wrapText="1"/>
    </xf>
    <xf numFmtId="49" fontId="155" fillId="0" borderId="173" xfId="0" applyNumberFormat="1" applyFont="1" applyBorder="1" applyAlignment="1">
      <alignment wrapText="1"/>
    </xf>
    <xf numFmtId="4" fontId="154" fillId="0" borderId="173" xfId="0" applyNumberFormat="1" applyFont="1" applyBorder="1" applyAlignment="1">
      <alignment vertical="top" wrapText="1"/>
    </xf>
    <xf numFmtId="4" fontId="177" fillId="0" borderId="173" xfId="0" applyNumberFormat="1" applyFont="1" applyBorder="1" applyAlignment="1">
      <alignment wrapText="1"/>
    </xf>
    <xf numFmtId="49" fontId="60" fillId="0" borderId="173" xfId="0" applyNumberFormat="1" applyFont="1" applyBorder="1" applyAlignment="1">
      <alignment horizontal="center" wrapText="1"/>
    </xf>
    <xf numFmtId="49" fontId="154" fillId="0" borderId="173" xfId="0" applyNumberFormat="1" applyFont="1" applyBorder="1" applyAlignment="1">
      <alignment vertical="top" wrapText="1"/>
    </xf>
    <xf numFmtId="0" fontId="61" fillId="32" borderId="173" xfId="0" applyFont="1" applyFill="1" applyBorder="1" applyAlignment="1">
      <alignment horizontal="center" vertical="center" wrapText="1"/>
    </xf>
    <xf numFmtId="0" fontId="61" fillId="43" borderId="173" xfId="0" applyFont="1" applyFill="1" applyBorder="1" applyAlignment="1">
      <alignment horizontal="center" vertical="center" wrapText="1"/>
    </xf>
    <xf numFmtId="0" fontId="165" fillId="0" borderId="173" xfId="0" applyFont="1" applyBorder="1" applyAlignment="1">
      <alignment wrapText="1"/>
    </xf>
    <xf numFmtId="0" fontId="153" fillId="32" borderId="173" xfId="0" applyFont="1" applyFill="1" applyBorder="1" applyAlignment="1">
      <alignment horizontal="center" vertical="center" wrapText="1"/>
    </xf>
    <xf numFmtId="49" fontId="60" fillId="0" borderId="173" xfId="0" applyNumberFormat="1" applyFont="1" applyBorder="1" applyAlignment="1" applyProtection="1">
      <alignment horizontal="left"/>
      <protection locked="0"/>
    </xf>
    <xf numFmtId="4" fontId="212" fillId="0" borderId="108" xfId="0" applyNumberFormat="1" applyFont="1" applyBorder="1" applyAlignment="1">
      <alignment horizontal="right" vertical="center" wrapText="1"/>
    </xf>
    <xf numFmtId="4" fontId="151" fillId="0" borderId="108" xfId="0" applyNumberFormat="1" applyFont="1" applyBorder="1" applyAlignment="1">
      <alignment horizontal="right" vertical="center" wrapText="1"/>
    </xf>
    <xf numFmtId="4" fontId="213" fillId="0" borderId="173" xfId="0" applyNumberFormat="1" applyFont="1" applyBorder="1" applyAlignment="1">
      <alignment wrapText="1"/>
    </xf>
    <xf numFmtId="0" fontId="54" fillId="0" borderId="173" xfId="0" applyFont="1" applyBorder="1" applyAlignment="1" applyProtection="1">
      <alignment horizontal="left"/>
      <protection locked="0"/>
    </xf>
    <xf numFmtId="2" fontId="213" fillId="0" borderId="173" xfId="0" applyNumberFormat="1" applyFont="1" applyBorder="1" applyAlignment="1">
      <alignment wrapText="1"/>
    </xf>
    <xf numFmtId="0" fontId="206" fillId="0" borderId="173" xfId="0" applyFont="1" applyBorder="1" applyAlignment="1">
      <alignment wrapText="1"/>
    </xf>
    <xf numFmtId="0" fontId="177" fillId="0" borderId="173" xfId="0" applyFont="1" applyBorder="1" applyAlignment="1">
      <alignment wrapText="1"/>
    </xf>
    <xf numFmtId="0" fontId="159" fillId="0" borderId="0" xfId="0" applyFont="1" applyAlignment="1">
      <alignment horizontal="center" wrapText="1"/>
    </xf>
    <xf numFmtId="0" fontId="61" fillId="43" borderId="175" xfId="0" applyFont="1" applyFill="1" applyBorder="1" applyAlignment="1">
      <alignment horizontal="center" vertical="center" wrapText="1"/>
    </xf>
    <xf numFmtId="49" fontId="61" fillId="43" borderId="175" xfId="0" applyNumberFormat="1" applyFont="1" applyFill="1" applyBorder="1" applyAlignment="1">
      <alignment vertical="center" wrapText="1"/>
    </xf>
    <xf numFmtId="0" fontId="60" fillId="43" borderId="175" xfId="0" applyFont="1" applyFill="1" applyBorder="1" applyAlignment="1">
      <alignment vertical="center" wrapText="1"/>
    </xf>
    <xf numFmtId="4" fontId="61" fillId="43" borderId="175" xfId="0" applyNumberFormat="1" applyFont="1" applyFill="1" applyBorder="1" applyAlignment="1">
      <alignment vertical="center" wrapText="1"/>
    </xf>
    <xf numFmtId="0" fontId="61" fillId="32" borderId="175" xfId="0" applyFont="1" applyFill="1" applyBorder="1" applyAlignment="1">
      <alignment horizontal="center" vertical="center" wrapText="1"/>
    </xf>
    <xf numFmtId="49" fontId="171" fillId="0" borderId="176" xfId="0" applyNumberFormat="1" applyFont="1" applyBorder="1" applyAlignment="1">
      <alignment vertical="top" wrapText="1"/>
    </xf>
    <xf numFmtId="0" fontId="171" fillId="0" borderId="176" xfId="0" applyFont="1" applyBorder="1" applyAlignment="1">
      <alignment horizontal="left" vertical="top" wrapText="1"/>
    </xf>
    <xf numFmtId="4" fontId="171" fillId="0" borderId="176" xfId="0" applyNumberFormat="1" applyFont="1" applyBorder="1" applyAlignment="1">
      <alignment horizontal="right" vertical="top" wrapText="1"/>
    </xf>
    <xf numFmtId="0" fontId="208" fillId="0" borderId="176" xfId="0" applyFont="1" applyBorder="1"/>
    <xf numFmtId="49" fontId="171" fillId="0" borderId="176" xfId="0" applyNumberFormat="1" applyFont="1" applyBorder="1" applyAlignment="1">
      <alignment wrapText="1"/>
    </xf>
    <xf numFmtId="0" fontId="171" fillId="0" borderId="176" xfId="0" applyFont="1" applyBorder="1" applyAlignment="1">
      <alignment horizontal="left" wrapText="1"/>
    </xf>
    <xf numFmtId="4" fontId="171" fillId="0" borderId="176" xfId="0" applyNumberFormat="1" applyFont="1" applyBorder="1" applyAlignment="1">
      <alignment horizontal="right" wrapText="1"/>
    </xf>
    <xf numFmtId="4" fontId="198" fillId="0" borderId="176" xfId="0" applyNumberFormat="1" applyFont="1" applyBorder="1"/>
    <xf numFmtId="4" fontId="171" fillId="0" borderId="175" xfId="0" applyNumberFormat="1" applyFont="1" applyBorder="1" applyAlignment="1">
      <alignment horizontal="right" wrapText="1"/>
    </xf>
    <xf numFmtId="4" fontId="198" fillId="0" borderId="175" xfId="0" applyNumberFormat="1" applyFont="1" applyBorder="1"/>
    <xf numFmtId="4" fontId="171" fillId="0" borderId="177" xfId="0" applyNumberFormat="1" applyFont="1" applyBorder="1" applyAlignment="1">
      <alignment horizontal="right" wrapText="1"/>
    </xf>
    <xf numFmtId="4" fontId="198" fillId="0" borderId="177" xfId="0" applyNumberFormat="1" applyFont="1" applyBorder="1"/>
    <xf numFmtId="4" fontId="171" fillId="0" borderId="108" xfId="0" applyNumberFormat="1" applyFont="1" applyBorder="1" applyAlignment="1">
      <alignment horizontal="right" wrapText="1"/>
    </xf>
    <xf numFmtId="4" fontId="198" fillId="0" borderId="108" xfId="0" applyNumberFormat="1" applyFont="1" applyBorder="1"/>
    <xf numFmtId="4" fontId="171" fillId="0" borderId="0" xfId="0" applyNumberFormat="1" applyFont="1" applyBorder="1" applyAlignment="1">
      <alignment horizontal="right" wrapText="1"/>
    </xf>
    <xf numFmtId="49" fontId="155" fillId="0" borderId="176" xfId="0" applyNumberFormat="1" applyFont="1" applyBorder="1" applyAlignment="1">
      <alignment vertical="top" wrapText="1"/>
    </xf>
    <xf numFmtId="4" fontId="155" fillId="0" borderId="176" xfId="0" applyNumberFormat="1" applyFont="1" applyBorder="1" applyAlignment="1">
      <alignment vertical="top" wrapText="1"/>
    </xf>
    <xf numFmtId="4" fontId="159" fillId="0" borderId="0" xfId="0" applyNumberFormat="1" applyFont="1"/>
    <xf numFmtId="0" fontId="157" fillId="35" borderId="176" xfId="0" applyFont="1" applyFill="1" applyBorder="1" applyAlignment="1">
      <alignment vertical="top" wrapText="1"/>
    </xf>
    <xf numFmtId="4" fontId="61" fillId="32" borderId="178" xfId="0" applyNumberFormat="1" applyFont="1" applyFill="1" applyBorder="1" applyAlignment="1">
      <alignment vertical="center" wrapText="1"/>
    </xf>
    <xf numFmtId="2" fontId="208" fillId="0" borderId="176" xfId="0" applyNumberFormat="1" applyFont="1" applyBorder="1"/>
    <xf numFmtId="4" fontId="171" fillId="0" borderId="36" xfId="0" applyNumberFormat="1" applyFont="1" applyBorder="1" applyAlignment="1">
      <alignment horizontal="right" wrapText="1"/>
    </xf>
    <xf numFmtId="0" fontId="158" fillId="35" borderId="176" xfId="0" applyFont="1" applyFill="1" applyBorder="1" applyAlignment="1">
      <alignment vertical="top" wrapText="1"/>
    </xf>
    <xf numFmtId="49" fontId="155" fillId="0" borderId="176" xfId="0" applyNumberFormat="1" applyFont="1" applyBorder="1" applyAlignment="1">
      <alignment wrapText="1"/>
    </xf>
    <xf numFmtId="4" fontId="154" fillId="0" borderId="176" xfId="0" applyNumberFormat="1" applyFont="1" applyBorder="1" applyAlignment="1">
      <alignment vertical="top" wrapText="1"/>
    </xf>
    <xf numFmtId="49" fontId="61" fillId="32" borderId="179" xfId="0" applyNumberFormat="1" applyFont="1" applyFill="1" applyBorder="1" applyAlignment="1">
      <alignment vertical="center" wrapText="1"/>
    </xf>
    <xf numFmtId="49" fontId="154" fillId="0" borderId="176" xfId="0" applyNumberFormat="1" applyFont="1" applyBorder="1" applyAlignment="1">
      <alignment vertical="top" wrapText="1"/>
    </xf>
    <xf numFmtId="4" fontId="155" fillId="0" borderId="0" xfId="0" applyNumberFormat="1" applyFont="1"/>
    <xf numFmtId="0" fontId="149" fillId="0" borderId="137" xfId="0" applyFont="1" applyBorder="1"/>
    <xf numFmtId="0" fontId="171" fillId="0" borderId="137" xfId="0" applyFont="1" applyBorder="1"/>
    <xf numFmtId="0" fontId="61" fillId="32" borderId="180" xfId="0" applyFont="1" applyFill="1" applyBorder="1" applyAlignment="1">
      <alignment vertical="center"/>
    </xf>
    <xf numFmtId="0" fontId="61" fillId="32" borderId="3" xfId="0" applyFont="1" applyFill="1" applyBorder="1" applyAlignment="1">
      <alignment vertical="center"/>
    </xf>
    <xf numFmtId="0" fontId="60" fillId="32" borderId="3" xfId="0" applyFont="1" applyFill="1" applyBorder="1" applyAlignment="1">
      <alignment vertical="center" wrapText="1"/>
    </xf>
    <xf numFmtId="0" fontId="57" fillId="32" borderId="3" xfId="0" applyFont="1" applyFill="1" applyBorder="1" applyAlignment="1">
      <alignment horizontal="center" vertical="center"/>
    </xf>
    <xf numFmtId="0" fontId="61" fillId="0" borderId="3" xfId="0" applyFont="1" applyBorder="1" applyAlignment="1">
      <alignment horizontal="center" vertical="center" wrapText="1"/>
    </xf>
    <xf numFmtId="0" fontId="61" fillId="0" borderId="39" xfId="0" applyFont="1" applyBorder="1" applyAlignment="1">
      <alignment horizontal="center" vertical="center" wrapText="1"/>
    </xf>
    <xf numFmtId="0" fontId="61" fillId="32" borderId="182" xfId="0" applyFont="1" applyFill="1" applyBorder="1" applyAlignment="1">
      <alignment vertical="center"/>
    </xf>
    <xf numFmtId="0" fontId="60" fillId="32" borderId="108" xfId="0" applyFont="1" applyFill="1" applyBorder="1" applyAlignment="1">
      <alignment vertical="center" wrapText="1"/>
    </xf>
    <xf numFmtId="0" fontId="57" fillId="32" borderId="108" xfId="0" applyFont="1" applyFill="1" applyBorder="1" applyAlignment="1">
      <alignment horizontal="center" vertical="center"/>
    </xf>
    <xf numFmtId="0" fontId="61" fillId="0" borderId="36" xfId="0" applyFont="1" applyBorder="1" applyAlignment="1">
      <alignment horizontal="center" vertical="center" wrapText="1"/>
    </xf>
    <xf numFmtId="0" fontId="152" fillId="43" borderId="184" xfId="0" applyFont="1" applyFill="1" applyBorder="1" applyAlignment="1">
      <alignment horizontal="center" vertical="center" wrapText="1"/>
    </xf>
    <xf numFmtId="49" fontId="152" fillId="43" borderId="184" xfId="0" applyNumberFormat="1" applyFont="1" applyFill="1" applyBorder="1" applyAlignment="1">
      <alignment vertical="center" wrapText="1"/>
    </xf>
    <xf numFmtId="0" fontId="159" fillId="43" borderId="184" xfId="0" applyFont="1" applyFill="1" applyBorder="1" applyAlignment="1">
      <alignment vertical="center" wrapText="1"/>
    </xf>
    <xf numFmtId="4" fontId="152" fillId="43" borderId="184" xfId="0" applyNumberFormat="1" applyFont="1" applyFill="1" applyBorder="1" applyAlignment="1">
      <alignment vertical="center" wrapText="1"/>
    </xf>
    <xf numFmtId="0" fontId="152" fillId="43" borderId="185" xfId="0" applyFont="1" applyFill="1" applyBorder="1" applyAlignment="1">
      <alignment horizontal="center" vertical="center" wrapText="1"/>
    </xf>
    <xf numFmtId="4" fontId="152" fillId="43" borderId="181" xfId="0" applyNumberFormat="1" applyFont="1" applyFill="1" applyBorder="1" applyAlignment="1">
      <alignment horizontal="center" vertical="center" wrapText="1"/>
    </xf>
    <xf numFmtId="4" fontId="211" fillId="43" borderId="181" xfId="0" applyNumberFormat="1" applyFont="1" applyFill="1" applyBorder="1" applyAlignment="1">
      <alignment wrapText="1"/>
    </xf>
    <xf numFmtId="0" fontId="152" fillId="32" borderId="184" xfId="0" applyFont="1" applyFill="1" applyBorder="1" applyAlignment="1">
      <alignment horizontal="center" vertical="center" wrapText="1"/>
    </xf>
    <xf numFmtId="49" fontId="170" fillId="0" borderId="181" xfId="0" applyNumberFormat="1" applyFont="1" applyBorder="1" applyAlignment="1">
      <alignment horizontal="center" vertical="top"/>
    </xf>
    <xf numFmtId="0" fontId="170" fillId="0" borderId="181" xfId="0" applyFont="1" applyBorder="1" applyAlignment="1">
      <alignment horizontal="center" vertical="top" wrapText="1"/>
    </xf>
    <xf numFmtId="4" fontId="170" fillId="0" borderId="181" xfId="0" applyNumberFormat="1" applyFont="1" applyBorder="1" applyAlignment="1">
      <alignment horizontal="center" vertical="top"/>
    </xf>
    <xf numFmtId="0" fontId="186" fillId="0" borderId="183" xfId="0" applyFont="1" applyBorder="1"/>
    <xf numFmtId="4" fontId="185" fillId="0" borderId="181" xfId="0" applyNumberFormat="1" applyFont="1" applyBorder="1"/>
    <xf numFmtId="49" fontId="166" fillId="0" borderId="181" xfId="0" applyNumberFormat="1" applyFont="1" applyBorder="1"/>
    <xf numFmtId="4" fontId="164" fillId="0" borderId="181" xfId="0" applyNumberFormat="1" applyFont="1" applyBorder="1" applyAlignment="1">
      <alignment wrapText="1"/>
    </xf>
    <xf numFmtId="44" fontId="167" fillId="0" borderId="181" xfId="0" applyNumberFormat="1" applyFont="1" applyBorder="1"/>
    <xf numFmtId="0" fontId="171" fillId="0" borderId="183" xfId="0" applyFont="1" applyBorder="1"/>
    <xf numFmtId="4" fontId="164" fillId="0" borderId="181" xfId="0" applyNumberFormat="1" applyFont="1" applyBorder="1"/>
    <xf numFmtId="44" fontId="168" fillId="0" borderId="181" xfId="0" applyNumberFormat="1" applyFont="1" applyBorder="1"/>
    <xf numFmtId="44" fontId="170" fillId="0" borderId="181" xfId="0" applyNumberFormat="1" applyFont="1" applyBorder="1"/>
    <xf numFmtId="4" fontId="164" fillId="32" borderId="181" xfId="1" applyNumberFormat="1" applyFont="1" applyFill="1" applyBorder="1"/>
    <xf numFmtId="44" fontId="169" fillId="0" borderId="181" xfId="0" applyNumberFormat="1" applyFont="1" applyBorder="1"/>
    <xf numFmtId="49" fontId="166" fillId="32" borderId="181" xfId="0" applyNumberFormat="1" applyFont="1" applyFill="1" applyBorder="1"/>
    <xf numFmtId="4" fontId="164" fillId="32" borderId="181" xfId="0" applyNumberFormat="1" applyFont="1" applyFill="1" applyBorder="1"/>
    <xf numFmtId="44" fontId="169" fillId="32" borderId="181" xfId="0" applyNumberFormat="1" applyFont="1" applyFill="1" applyBorder="1"/>
    <xf numFmtId="0" fontId="171" fillId="32" borderId="183" xfId="0" applyFont="1" applyFill="1" applyBorder="1"/>
    <xf numFmtId="4" fontId="173" fillId="0" borderId="181" xfId="0" applyNumberFormat="1" applyFont="1" applyBorder="1"/>
    <xf numFmtId="4" fontId="171" fillId="0" borderId="183" xfId="0" applyNumberFormat="1" applyFont="1" applyBorder="1"/>
    <xf numFmtId="0" fontId="171" fillId="0" borderId="183" xfId="0" applyFont="1" applyBorder="1" applyAlignment="1">
      <alignment wrapText="1"/>
    </xf>
    <xf numFmtId="0" fontId="152" fillId="8" borderId="184" xfId="0" applyFont="1" applyFill="1" applyBorder="1" applyAlignment="1">
      <alignment horizontal="center" vertical="center" wrapText="1"/>
    </xf>
    <xf numFmtId="49" fontId="166" fillId="8" borderId="181" xfId="0" applyNumberFormat="1" applyFont="1" applyFill="1" applyBorder="1"/>
    <xf numFmtId="4" fontId="164" fillId="8" borderId="181" xfId="0" applyNumberFormat="1" applyFont="1" applyFill="1" applyBorder="1"/>
    <xf numFmtId="44" fontId="169" fillId="8" borderId="181" xfId="0" applyNumberFormat="1" applyFont="1" applyFill="1" applyBorder="1"/>
    <xf numFmtId="0" fontId="171" fillId="8" borderId="183" xfId="0" applyFont="1" applyFill="1" applyBorder="1"/>
    <xf numFmtId="4" fontId="185" fillId="8" borderId="181" xfId="0" applyNumberFormat="1" applyFont="1" applyFill="1" applyBorder="1"/>
    <xf numFmtId="4" fontId="185" fillId="32" borderId="181" xfId="0" applyNumberFormat="1" applyFont="1" applyFill="1" applyBorder="1"/>
    <xf numFmtId="49" fontId="155" fillId="0" borderId="181" xfId="0" applyNumberFormat="1" applyFont="1" applyBorder="1" applyAlignment="1">
      <alignment vertical="top" wrapText="1"/>
    </xf>
    <xf numFmtId="4" fontId="154" fillId="0" borderId="181" xfId="0" applyNumberFormat="1" applyFont="1" applyBorder="1" applyAlignment="1">
      <alignment wrapText="1"/>
    </xf>
    <xf numFmtId="4" fontId="211" fillId="0" borderId="181" xfId="0" applyNumberFormat="1" applyFont="1" applyBorder="1"/>
    <xf numFmtId="0" fontId="157" fillId="35" borderId="181" xfId="0" applyFont="1" applyFill="1" applyBorder="1" applyAlignment="1">
      <alignment vertical="top" wrapText="1"/>
    </xf>
    <xf numFmtId="4" fontId="152" fillId="0" borderId="181" xfId="0" applyNumberFormat="1" applyFont="1" applyBorder="1" applyAlignment="1">
      <alignment horizontal="right" wrapText="1"/>
    </xf>
    <xf numFmtId="44" fontId="159" fillId="0" borderId="181" xfId="0" applyNumberFormat="1" applyFont="1" applyBorder="1" applyAlignment="1">
      <alignment horizontal="center" wrapText="1"/>
    </xf>
    <xf numFmtId="0" fontId="158" fillId="35" borderId="181" xfId="0" applyFont="1" applyFill="1" applyBorder="1" applyAlignment="1">
      <alignment vertical="top" wrapText="1"/>
    </xf>
    <xf numFmtId="0" fontId="159" fillId="0" borderId="181" xfId="0" applyFont="1" applyBorder="1" applyAlignment="1">
      <alignment horizontal="center" wrapText="1"/>
    </xf>
    <xf numFmtId="49" fontId="155" fillId="0" borderId="181" xfId="0" applyNumberFormat="1" applyFont="1" applyBorder="1" applyAlignment="1">
      <alignment wrapText="1"/>
    </xf>
    <xf numFmtId="49" fontId="154" fillId="0" borderId="181" xfId="0" applyNumberFormat="1" applyFont="1" applyBorder="1" applyAlignment="1">
      <alignment vertical="top" wrapText="1"/>
    </xf>
    <xf numFmtId="4" fontId="155" fillId="0" borderId="183" xfId="0" applyNumberFormat="1" applyFont="1" applyBorder="1" applyAlignment="1">
      <alignment horizontal="center" vertical="top" wrapText="1"/>
    </xf>
    <xf numFmtId="49" fontId="154" fillId="0" borderId="181" xfId="0" applyNumberFormat="1" applyFont="1" applyBorder="1" applyAlignment="1">
      <alignment wrapText="1"/>
    </xf>
    <xf numFmtId="4" fontId="155" fillId="0" borderId="181" xfId="0" applyNumberFormat="1" applyFont="1" applyBorder="1" applyAlignment="1">
      <alignment wrapText="1"/>
    </xf>
    <xf numFmtId="4" fontId="155" fillId="0" borderId="183" xfId="0" applyNumberFormat="1" applyFont="1" applyBorder="1" applyAlignment="1">
      <alignment horizontal="center" wrapText="1"/>
    </xf>
    <xf numFmtId="49" fontId="11" fillId="0" borderId="186" xfId="149" applyNumberFormat="1" applyBorder="1"/>
    <xf numFmtId="0" fontId="11" fillId="0" borderId="186" xfId="149" applyBorder="1"/>
    <xf numFmtId="4" fontId="11" fillId="0" borderId="186" xfId="149" applyNumberFormat="1" applyBorder="1"/>
    <xf numFmtId="4" fontId="171" fillId="0" borderId="186" xfId="149" applyNumberFormat="1" applyFont="1" applyBorder="1"/>
    <xf numFmtId="49" fontId="171" fillId="0" borderId="186" xfId="149" applyNumberFormat="1" applyFont="1" applyBorder="1" applyAlignment="1">
      <alignment horizontal="center" vertical="top"/>
    </xf>
    <xf numFmtId="0" fontId="171" fillId="0" borderId="186" xfId="149" applyFont="1" applyBorder="1" applyAlignment="1">
      <alignment horizontal="center" vertical="top" wrapText="1"/>
    </xf>
    <xf numFmtId="4" fontId="171" fillId="0" borderId="186" xfId="149" applyNumberFormat="1" applyFont="1" applyBorder="1" applyAlignment="1">
      <alignment horizontal="center"/>
    </xf>
    <xf numFmtId="0" fontId="171" fillId="0" borderId="187" xfId="0" applyFont="1" applyBorder="1" applyAlignment="1">
      <alignment horizontal="center"/>
    </xf>
    <xf numFmtId="0" fontId="171" fillId="0" borderId="186" xfId="0" applyFont="1" applyBorder="1"/>
    <xf numFmtId="0" fontId="171" fillId="0" borderId="186" xfId="149" applyFont="1" applyBorder="1" applyAlignment="1">
      <alignment horizontal="center" vertical="center" wrapText="1"/>
    </xf>
    <xf numFmtId="0" fontId="171" fillId="35" borderId="186" xfId="0" applyFont="1" applyFill="1" applyBorder="1"/>
    <xf numFmtId="49" fontId="119" fillId="32" borderId="186" xfId="0" applyNumberFormat="1" applyFont="1" applyFill="1" applyBorder="1" applyAlignment="1">
      <alignment horizontal="left" vertical="center" wrapText="1"/>
    </xf>
    <xf numFmtId="0" fontId="119" fillId="32" borderId="186" xfId="0" applyFont="1" applyFill="1" applyBorder="1" applyAlignment="1">
      <alignment vertical="center" wrapText="1"/>
    </xf>
    <xf numFmtId="6" fontId="176" fillId="32" borderId="186" xfId="0" applyNumberFormat="1" applyFont="1" applyFill="1" applyBorder="1" applyAlignment="1">
      <alignment horizontal="right" vertical="center" wrapText="1"/>
    </xf>
    <xf numFmtId="168" fontId="171" fillId="0" borderId="186" xfId="0" applyNumberFormat="1" applyFont="1" applyBorder="1" applyAlignment="1">
      <alignment vertical="center"/>
    </xf>
    <xf numFmtId="0" fontId="194" fillId="0" borderId="187" xfId="0" applyFont="1" applyBorder="1" applyAlignment="1">
      <alignment vertical="center"/>
    </xf>
    <xf numFmtId="168" fontId="171" fillId="35" borderId="187" xfId="0" applyNumberFormat="1" applyFont="1" applyFill="1" applyBorder="1" applyAlignment="1">
      <alignment vertical="center"/>
    </xf>
    <xf numFmtId="0" fontId="171" fillId="0" borderId="186" xfId="0" applyFont="1" applyBorder="1" applyAlignment="1">
      <alignment vertical="center"/>
    </xf>
    <xf numFmtId="49" fontId="119" fillId="32" borderId="186" xfId="0" applyNumberFormat="1" applyFont="1" applyFill="1" applyBorder="1" applyAlignment="1">
      <alignment horizontal="left" vertical="center"/>
    </xf>
    <xf numFmtId="44" fontId="54" fillId="32" borderId="187" xfId="106" applyFont="1" applyFill="1" applyBorder="1" applyAlignment="1">
      <alignment horizontal="center" vertical="center" wrapText="1"/>
    </xf>
    <xf numFmtId="169" fontId="171" fillId="0" borderId="186" xfId="0" applyNumberFormat="1" applyFont="1" applyBorder="1" applyAlignment="1">
      <alignment vertical="center"/>
    </xf>
    <xf numFmtId="4" fontId="195" fillId="0" borderId="187" xfId="0" applyNumberFormat="1" applyFont="1" applyBorder="1" applyAlignment="1" applyProtection="1">
      <alignment wrapText="1"/>
      <protection locked="0"/>
    </xf>
    <xf numFmtId="167" fontId="214" fillId="35" borderId="187" xfId="0" applyNumberFormat="1" applyFont="1" applyFill="1" applyBorder="1" applyAlignment="1">
      <alignment vertical="center"/>
    </xf>
    <xf numFmtId="4" fontId="195" fillId="0" borderId="186" xfId="0" applyNumberFormat="1" applyFont="1" applyBorder="1" applyAlignment="1" applyProtection="1">
      <alignment horizontal="center" wrapText="1"/>
      <protection locked="0"/>
    </xf>
    <xf numFmtId="49" fontId="119" fillId="50" borderId="186" xfId="0" applyNumberFormat="1" applyFont="1" applyFill="1" applyBorder="1" applyAlignment="1">
      <alignment horizontal="left" vertical="center"/>
    </xf>
    <xf numFmtId="0" fontId="119" fillId="50" borderId="186" xfId="0" applyFont="1" applyFill="1" applyBorder="1" applyAlignment="1">
      <alignment vertical="center" wrapText="1"/>
    </xf>
    <xf numFmtId="6" fontId="176" fillId="50" borderId="186" xfId="0" applyNumberFormat="1" applyFont="1" applyFill="1" applyBorder="1" applyAlignment="1">
      <alignment horizontal="right" vertical="center" wrapText="1"/>
    </xf>
    <xf numFmtId="167" fontId="171" fillId="35" borderId="187" xfId="0" applyNumberFormat="1" applyFont="1" applyFill="1" applyBorder="1" applyAlignment="1">
      <alignment vertical="center"/>
    </xf>
    <xf numFmtId="0" fontId="54" fillId="0" borderId="186" xfId="0" applyFont="1" applyBorder="1" applyAlignment="1">
      <alignment vertical="center" wrapText="1"/>
    </xf>
    <xf numFmtId="0" fontId="54" fillId="32" borderId="186" xfId="0" applyFont="1" applyFill="1" applyBorder="1" applyAlignment="1">
      <alignment horizontal="center" vertical="center" wrapText="1"/>
    </xf>
    <xf numFmtId="0" fontId="215" fillId="0" borderId="186" xfId="0" applyFont="1" applyBorder="1" applyAlignment="1">
      <alignment horizontal="center" vertical="center"/>
    </xf>
    <xf numFmtId="0" fontId="196" fillId="0" borderId="186" xfId="0" applyFont="1" applyBorder="1" applyAlignment="1">
      <alignment vertical="center" wrapText="1"/>
    </xf>
    <xf numFmtId="167" fontId="214" fillId="35" borderId="187" xfId="0" applyNumberFormat="1" applyFont="1" applyFill="1" applyBorder="1" applyAlignment="1">
      <alignment wrapText="1"/>
    </xf>
    <xf numFmtId="0" fontId="215" fillId="0" borderId="186" xfId="0" applyFont="1" applyBorder="1" applyAlignment="1">
      <alignment vertical="center" wrapText="1"/>
    </xf>
    <xf numFmtId="0" fontId="54" fillId="32" borderId="187" xfId="0" applyFont="1" applyFill="1" applyBorder="1" applyAlignment="1">
      <alignment horizontal="center" vertical="center" wrapText="1"/>
    </xf>
    <xf numFmtId="168" fontId="120" fillId="0" borderId="186" xfId="0" applyNumberFormat="1" applyFont="1" applyBorder="1" applyAlignment="1">
      <alignment vertical="center"/>
    </xf>
    <xf numFmtId="0" fontId="195" fillId="0" borderId="186" xfId="0" applyFont="1" applyBorder="1" applyAlignment="1">
      <alignment vertical="center"/>
    </xf>
    <xf numFmtId="0" fontId="216" fillId="0" borderId="186" xfId="0" applyFont="1" applyBorder="1" applyAlignment="1">
      <alignment vertical="center" wrapText="1"/>
    </xf>
    <xf numFmtId="169" fontId="197" fillId="32" borderId="186" xfId="0" applyNumberFormat="1" applyFont="1" applyFill="1" applyBorder="1" applyAlignment="1" applyProtection="1">
      <alignment wrapText="1"/>
      <protection locked="0"/>
    </xf>
    <xf numFmtId="167" fontId="197" fillId="35" borderId="187" xfId="0" applyNumberFormat="1" applyFont="1" applyFill="1" applyBorder="1" applyAlignment="1" applyProtection="1">
      <alignment wrapText="1"/>
      <protection locked="0"/>
    </xf>
    <xf numFmtId="0" fontId="0" fillId="0" borderId="186" xfId="0" applyBorder="1" applyAlignment="1">
      <alignment vertical="center"/>
    </xf>
    <xf numFmtId="49" fontId="119" fillId="49" borderId="186" xfId="0" applyNumberFormat="1" applyFont="1" applyFill="1" applyBorder="1" applyAlignment="1">
      <alignment horizontal="left" vertical="center"/>
    </xf>
    <xf numFmtId="0" fontId="119" fillId="49" borderId="189" xfId="0" applyFont="1" applyFill="1" applyBorder="1" applyAlignment="1">
      <alignment vertical="center" wrapText="1"/>
    </xf>
    <xf numFmtId="6" fontId="176" fillId="49" borderId="186" xfId="0" applyNumberFormat="1" applyFont="1" applyFill="1" applyBorder="1" applyAlignment="1">
      <alignment horizontal="right" vertical="center" wrapText="1"/>
    </xf>
    <xf numFmtId="169" fontId="120" fillId="0" borderId="186" xfId="0" applyNumberFormat="1" applyFont="1" applyBorder="1" applyAlignment="1">
      <alignment vertical="center"/>
    </xf>
    <xf numFmtId="167" fontId="120" fillId="35" borderId="187" xfId="0" applyNumberFormat="1" applyFont="1" applyFill="1" applyBorder="1" applyAlignment="1">
      <alignment vertical="center"/>
    </xf>
    <xf numFmtId="169" fontId="198" fillId="0" borderId="186" xfId="0" applyNumberFormat="1" applyFont="1" applyBorder="1" applyAlignment="1">
      <alignment vertical="center"/>
    </xf>
    <xf numFmtId="0" fontId="195" fillId="0" borderId="186" xfId="0" applyFont="1" applyBorder="1" applyAlignment="1">
      <alignment vertical="center" wrapText="1"/>
    </xf>
    <xf numFmtId="167" fontId="198" fillId="35" borderId="187" xfId="0" applyNumberFormat="1" applyFont="1" applyFill="1" applyBorder="1" applyAlignment="1">
      <alignment vertical="center"/>
    </xf>
    <xf numFmtId="169" fontId="171" fillId="0" borderId="186" xfId="0" applyNumberFormat="1" applyFont="1" applyBorder="1"/>
    <xf numFmtId="0" fontId="196" fillId="0" borderId="187" xfId="0" applyFont="1" applyBorder="1" applyAlignment="1">
      <alignment wrapText="1"/>
    </xf>
    <xf numFmtId="167" fontId="171" fillId="35" borderId="187" xfId="0" applyNumberFormat="1" applyFont="1" applyFill="1" applyBorder="1"/>
    <xf numFmtId="169" fontId="198" fillId="0" borderId="186" xfId="0" applyNumberFormat="1" applyFont="1" applyBorder="1"/>
    <xf numFmtId="0" fontId="195" fillId="0" borderId="186" xfId="0" applyFont="1" applyBorder="1"/>
    <xf numFmtId="167" fontId="198" fillId="35" borderId="187" xfId="0" applyNumberFormat="1" applyFont="1" applyFill="1" applyBorder="1"/>
    <xf numFmtId="0" fontId="0" fillId="0" borderId="186" xfId="0" applyBorder="1"/>
    <xf numFmtId="169" fontId="120" fillId="0" borderId="186" xfId="0" applyNumberFormat="1" applyFont="1" applyBorder="1"/>
    <xf numFmtId="167" fontId="120" fillId="35" borderId="187" xfId="0" applyNumberFormat="1" applyFont="1" applyFill="1" applyBorder="1"/>
    <xf numFmtId="169" fontId="118" fillId="32" borderId="186" xfId="0" applyNumberFormat="1" applyFont="1" applyFill="1" applyBorder="1" applyAlignment="1" applyProtection="1">
      <alignment wrapText="1"/>
      <protection locked="0"/>
    </xf>
    <xf numFmtId="4" fontId="195" fillId="0" borderId="186" xfId="0" applyNumberFormat="1" applyFont="1" applyBorder="1" applyAlignment="1" applyProtection="1">
      <alignment wrapText="1"/>
      <protection locked="0"/>
    </xf>
    <xf numFmtId="167" fontId="118" fillId="35" borderId="187" xfId="0" applyNumberFormat="1" applyFont="1" applyFill="1" applyBorder="1" applyAlignment="1" applyProtection="1">
      <alignment wrapText="1"/>
      <protection locked="0"/>
    </xf>
    <xf numFmtId="167" fontId="120" fillId="35" borderId="186" xfId="0" applyNumberFormat="1" applyFont="1" applyFill="1" applyBorder="1" applyAlignment="1">
      <alignment wrapText="1"/>
    </xf>
    <xf numFmtId="0" fontId="199" fillId="49" borderId="189" xfId="0" applyFont="1" applyFill="1" applyBorder="1" applyAlignment="1">
      <alignment vertical="center" wrapText="1"/>
    </xf>
    <xf numFmtId="0" fontId="119" fillId="32" borderId="189" xfId="0" applyFont="1" applyFill="1" applyBorder="1" applyAlignment="1">
      <alignment horizontal="left" vertical="center" wrapText="1"/>
    </xf>
    <xf numFmtId="6" fontId="176" fillId="32" borderId="186" xfId="0" applyNumberFormat="1" applyFont="1" applyFill="1" applyBorder="1" applyAlignment="1">
      <alignment horizontal="left" vertical="center" wrapText="1"/>
    </xf>
    <xf numFmtId="0" fontId="54" fillId="32" borderId="187" xfId="0" applyFont="1" applyFill="1" applyBorder="1" applyAlignment="1">
      <alignment horizontal="left" vertical="center" wrapText="1"/>
    </xf>
    <xf numFmtId="169" fontId="198" fillId="0" borderId="186" xfId="0" applyNumberFormat="1" applyFont="1" applyBorder="1" applyAlignment="1">
      <alignment horizontal="right" vertical="center"/>
    </xf>
    <xf numFmtId="0" fontId="195" fillId="0" borderId="186" xfId="0" applyFont="1" applyBorder="1" applyAlignment="1">
      <alignment horizontal="left" wrapText="1"/>
    </xf>
    <xf numFmtId="167" fontId="198" fillId="35" borderId="187" xfId="0" applyNumberFormat="1" applyFont="1" applyFill="1" applyBorder="1" applyAlignment="1">
      <alignment horizontal="right" vertical="center"/>
    </xf>
    <xf numFmtId="0" fontId="200" fillId="0" borderId="186" xfId="0" applyFont="1" applyBorder="1" applyAlignment="1">
      <alignment horizontal="right" vertical="top" wrapText="1"/>
    </xf>
    <xf numFmtId="0" fontId="119" fillId="32" borderId="189" xfId="0" applyFont="1" applyFill="1" applyBorder="1" applyAlignment="1">
      <alignment vertical="center" wrapText="1"/>
    </xf>
    <xf numFmtId="4" fontId="195" fillId="0" borderId="186" xfId="0" applyNumberFormat="1" applyFont="1" applyBorder="1" applyProtection="1">
      <protection locked="0"/>
    </xf>
    <xf numFmtId="0" fontId="54" fillId="0" borderId="187" xfId="0" applyFont="1" applyBorder="1" applyAlignment="1">
      <alignment horizontal="center" vertical="center" wrapText="1"/>
    </xf>
    <xf numFmtId="169" fontId="121" fillId="0" borderId="186" xfId="0" applyNumberFormat="1" applyFont="1" applyBorder="1"/>
    <xf numFmtId="167" fontId="121" fillId="35" borderId="187" xfId="0" applyNumberFormat="1" applyFont="1" applyFill="1" applyBorder="1"/>
    <xf numFmtId="49" fontId="54" fillId="0" borderId="187" xfId="0" applyNumberFormat="1" applyFont="1" applyBorder="1" applyAlignment="1" applyProtection="1">
      <alignment vertical="center" wrapText="1"/>
      <protection locked="0"/>
    </xf>
    <xf numFmtId="4" fontId="54" fillId="32" borderId="188" xfId="0" applyNumberFormat="1" applyFont="1" applyFill="1" applyBorder="1" applyAlignment="1" applyProtection="1">
      <alignment vertical="center" wrapText="1"/>
      <protection locked="0"/>
    </xf>
    <xf numFmtId="49" fontId="54" fillId="2" borderId="187" xfId="0" applyNumberFormat="1" applyFont="1" applyFill="1" applyBorder="1" applyAlignment="1" applyProtection="1">
      <alignment vertical="center" wrapText="1"/>
      <protection locked="0"/>
    </xf>
    <xf numFmtId="0" fontId="54" fillId="47" borderId="186" xfId="0" applyFont="1" applyFill="1" applyBorder="1" applyAlignment="1">
      <alignment vertical="center" wrapText="1"/>
    </xf>
    <xf numFmtId="0" fontId="154" fillId="0" borderId="190" xfId="0" applyFont="1" applyBorder="1" applyAlignment="1">
      <alignment wrapText="1"/>
    </xf>
    <xf numFmtId="44" fontId="156" fillId="32" borderId="186" xfId="106" applyFont="1" applyFill="1" applyBorder="1" applyAlignment="1">
      <alignment horizontal="center" wrapText="1"/>
    </xf>
    <xf numFmtId="168" fontId="177" fillId="0" borderId="186" xfId="0" applyNumberFormat="1" applyFont="1" applyBorder="1"/>
    <xf numFmtId="168" fontId="198" fillId="35" borderId="187" xfId="0" applyNumberFormat="1" applyFont="1" applyFill="1" applyBorder="1"/>
    <xf numFmtId="49" fontId="0" fillId="0" borderId="186" xfId="0" applyNumberFormat="1" applyBorder="1"/>
    <xf numFmtId="0" fontId="157" fillId="35" borderId="186" xfId="0" applyFont="1" applyFill="1" applyBorder="1" applyAlignment="1">
      <alignment vertical="top" wrapText="1"/>
    </xf>
    <xf numFmtId="4" fontId="177" fillId="0" borderId="186" xfId="0" applyNumberFormat="1" applyFont="1" applyBorder="1"/>
    <xf numFmtId="0" fontId="158" fillId="35" borderId="186" xfId="0" applyFont="1" applyFill="1" applyBorder="1" applyAlignment="1">
      <alignment vertical="top" wrapText="1"/>
    </xf>
    <xf numFmtId="168" fontId="0" fillId="0" borderId="186" xfId="0" applyNumberFormat="1" applyBorder="1"/>
    <xf numFmtId="168" fontId="120" fillId="35" borderId="187" xfId="0" applyNumberFormat="1" applyFont="1" applyFill="1" applyBorder="1"/>
    <xf numFmtId="49" fontId="155" fillId="0" borderId="186" xfId="0" applyNumberFormat="1" applyFont="1" applyBorder="1" applyAlignment="1">
      <alignment wrapText="1"/>
    </xf>
    <xf numFmtId="167" fontId="177" fillId="0" borderId="186" xfId="0" applyNumberFormat="1" applyFont="1" applyBorder="1"/>
    <xf numFmtId="167" fontId="217" fillId="35" borderId="187" xfId="0" applyNumberFormat="1" applyFont="1" applyFill="1" applyBorder="1"/>
    <xf numFmtId="49" fontId="154" fillId="0" borderId="186" xfId="0" applyNumberFormat="1" applyFont="1" applyBorder="1" applyAlignment="1">
      <alignment vertical="top" wrapText="1"/>
    </xf>
    <xf numFmtId="4" fontId="155" fillId="0" borderId="186" xfId="0" applyNumberFormat="1" applyFont="1" applyBorder="1" applyAlignment="1">
      <alignment vertical="top" wrapText="1"/>
    </xf>
    <xf numFmtId="0" fontId="61" fillId="32" borderId="186" xfId="0" applyFont="1" applyFill="1" applyBorder="1" applyAlignment="1">
      <alignment horizontal="center" vertical="center" wrapText="1"/>
    </xf>
    <xf numFmtId="4" fontId="155" fillId="35" borderId="186" xfId="0" applyNumberFormat="1" applyFont="1" applyFill="1" applyBorder="1" applyAlignment="1">
      <alignment vertical="top" wrapText="1"/>
    </xf>
    <xf numFmtId="0" fontId="0" fillId="0" borderId="0" xfId="0" applyAlignment="1">
      <alignment wrapText="1"/>
    </xf>
    <xf numFmtId="0" fontId="96" fillId="0" borderId="0" xfId="0" applyFont="1" applyAlignment="1">
      <alignment horizontal="center"/>
    </xf>
    <xf numFmtId="0" fontId="60" fillId="0" borderId="0" xfId="0" applyFont="1" applyAlignment="1">
      <alignment wrapText="1"/>
    </xf>
    <xf numFmtId="0" fontId="61" fillId="0" borderId="191" xfId="0" applyFont="1" applyBorder="1" applyAlignment="1">
      <alignment horizontal="center" vertical="center" wrapText="1"/>
    </xf>
    <xf numFmtId="4" fontId="149" fillId="0" borderId="192" xfId="0" applyNumberFormat="1" applyFont="1" applyFill="1" applyBorder="1"/>
    <xf numFmtId="0" fontId="149" fillId="0" borderId="192" xfId="0" applyFont="1" applyBorder="1"/>
    <xf numFmtId="0" fontId="61" fillId="0" borderId="192" xfId="0" applyFont="1" applyBorder="1" applyAlignment="1">
      <alignment horizontal="center" vertical="center" wrapText="1"/>
    </xf>
    <xf numFmtId="0" fontId="171" fillId="0" borderId="192" xfId="0" applyFont="1" applyBorder="1"/>
    <xf numFmtId="4" fontId="149" fillId="0" borderId="192" xfId="0" applyNumberFormat="1" applyFont="1" applyBorder="1"/>
    <xf numFmtId="4" fontId="219" fillId="0" borderId="192" xfId="0" applyNumberFormat="1" applyFont="1" applyBorder="1"/>
    <xf numFmtId="0" fontId="61" fillId="0" borderId="193" xfId="0" applyFont="1" applyBorder="1" applyAlignment="1">
      <alignment horizontal="center" vertical="center" wrapText="1"/>
    </xf>
    <xf numFmtId="4" fontId="0" fillId="0" borderId="192" xfId="0" applyNumberFormat="1" applyBorder="1"/>
    <xf numFmtId="0" fontId="61" fillId="32" borderId="192" xfId="0" applyFont="1" applyFill="1" applyBorder="1" applyAlignment="1">
      <alignment vertical="center"/>
    </xf>
    <xf numFmtId="0" fontId="60" fillId="0" borderId="192" xfId="0" applyFont="1" applyBorder="1" applyAlignment="1">
      <alignment horizontal="left" vertical="top" wrapText="1"/>
    </xf>
    <xf numFmtId="4" fontId="54" fillId="32" borderId="192" xfId="0" applyNumberFormat="1" applyFont="1" applyFill="1" applyBorder="1" applyAlignment="1">
      <alignment horizontal="right" wrapText="1"/>
    </xf>
    <xf numFmtId="0" fontId="60" fillId="0" borderId="193" xfId="0" applyFont="1" applyBorder="1" applyAlignment="1">
      <alignment wrapText="1"/>
    </xf>
    <xf numFmtId="0" fontId="0" fillId="0" borderId="39" xfId="0" applyBorder="1"/>
    <xf numFmtId="49" fontId="143" fillId="32" borderId="192" xfId="0" applyNumberFormat="1" applyFont="1" applyFill="1" applyBorder="1" applyAlignment="1">
      <alignment horizontal="left" wrapText="1"/>
    </xf>
    <xf numFmtId="0" fontId="60" fillId="32" borderId="192" xfId="0" applyFont="1" applyFill="1" applyBorder="1" applyAlignment="1">
      <alignment horizontal="left" wrapText="1"/>
    </xf>
    <xf numFmtId="0" fontId="143" fillId="0" borderId="192" xfId="0" applyFont="1" applyBorder="1" applyAlignment="1">
      <alignment horizontal="center" wrapText="1"/>
    </xf>
    <xf numFmtId="4" fontId="60" fillId="0" borderId="192" xfId="0" applyNumberFormat="1" applyFont="1" applyBorder="1"/>
    <xf numFmtId="0" fontId="0" fillId="0" borderId="193" xfId="0" applyBorder="1" applyAlignment="1">
      <alignment wrapText="1"/>
    </xf>
    <xf numFmtId="0" fontId="0" fillId="0" borderId="192" xfId="0" applyBorder="1"/>
    <xf numFmtId="0" fontId="0" fillId="0" borderId="192" xfId="0" applyBorder="1" applyAlignment="1">
      <alignment wrapText="1"/>
    </xf>
    <xf numFmtId="0" fontId="60" fillId="0" borderId="192" xfId="0" applyFont="1" applyBorder="1" applyAlignment="1">
      <alignment wrapText="1"/>
    </xf>
    <xf numFmtId="0" fontId="0" fillId="0" borderId="193" xfId="0" applyBorder="1"/>
    <xf numFmtId="49" fontId="143" fillId="32" borderId="192" xfId="0" applyNumberFormat="1" applyFont="1" applyFill="1" applyBorder="1" applyAlignment="1">
      <alignment wrapText="1"/>
    </xf>
    <xf numFmtId="0" fontId="60" fillId="32" borderId="192" xfId="0" applyFont="1" applyFill="1" applyBorder="1" applyAlignment="1">
      <alignment wrapText="1"/>
    </xf>
    <xf numFmtId="4" fontId="114" fillId="32" borderId="192" xfId="0" applyNumberFormat="1" applyFont="1" applyFill="1" applyBorder="1" applyAlignment="1">
      <alignment wrapText="1"/>
    </xf>
    <xf numFmtId="0" fontId="60" fillId="32" borderId="192" xfId="0" applyFont="1" applyFill="1" applyBorder="1"/>
    <xf numFmtId="49" fontId="143" fillId="48" borderId="192" xfId="0" applyNumberFormat="1" applyFont="1" applyFill="1" applyBorder="1" applyAlignment="1">
      <alignment horizontal="left" vertical="top" wrapText="1"/>
    </xf>
    <xf numFmtId="0" fontId="1" fillId="48" borderId="9" xfId="0" applyFont="1" applyFill="1" applyBorder="1" applyAlignment="1">
      <alignment horizontal="left" vertical="center" wrapText="1"/>
    </xf>
    <xf numFmtId="4" fontId="60" fillId="32" borderId="192" xfId="0" applyNumberFormat="1" applyFont="1" applyFill="1" applyBorder="1" applyAlignment="1">
      <alignment horizontal="right" wrapText="1"/>
    </xf>
    <xf numFmtId="0" fontId="143" fillId="48" borderId="192" xfId="0" applyFont="1" applyFill="1" applyBorder="1" applyAlignment="1">
      <alignment horizontal="center" wrapText="1"/>
    </xf>
    <xf numFmtId="0" fontId="1" fillId="48" borderId="9" xfId="0" applyFont="1" applyFill="1" applyBorder="1" applyAlignment="1">
      <alignment horizontal="justify" vertical="center"/>
    </xf>
    <xf numFmtId="4" fontId="60" fillId="0" borderId="192" xfId="0" applyNumberFormat="1" applyFont="1" applyBorder="1" applyAlignment="1">
      <alignment wrapText="1"/>
    </xf>
    <xf numFmtId="0" fontId="61" fillId="32" borderId="192" xfId="0" applyFont="1" applyFill="1" applyBorder="1" applyAlignment="1">
      <alignment wrapText="1"/>
    </xf>
    <xf numFmtId="49" fontId="143" fillId="51" borderId="192" xfId="0" applyNumberFormat="1" applyFont="1" applyFill="1" applyBorder="1" applyAlignment="1">
      <alignment horizontal="left" wrapText="1"/>
    </xf>
    <xf numFmtId="0" fontId="60" fillId="51" borderId="192" xfId="0" applyFont="1" applyFill="1" applyBorder="1" applyAlignment="1">
      <alignment horizontal="left" wrapText="1"/>
    </xf>
    <xf numFmtId="0" fontId="143" fillId="51" borderId="192" xfId="0" applyFont="1" applyFill="1" applyBorder="1" applyAlignment="1">
      <alignment horizontal="center" wrapText="1"/>
    </xf>
    <xf numFmtId="0" fontId="0" fillId="32" borderId="193" xfId="0" applyFill="1" applyBorder="1"/>
    <xf numFmtId="4" fontId="0" fillId="0" borderId="7" xfId="0" applyNumberFormat="1" applyBorder="1" applyAlignment="1">
      <alignment wrapText="1"/>
    </xf>
    <xf numFmtId="49" fontId="57" fillId="48" borderId="192" xfId="0" applyNumberFormat="1" applyFont="1" applyFill="1" applyBorder="1" applyAlignment="1">
      <alignment horizontal="left" wrapText="1"/>
    </xf>
    <xf numFmtId="49" fontId="143" fillId="49" borderId="192" xfId="0" applyNumberFormat="1" applyFont="1" applyFill="1" applyBorder="1" applyAlignment="1">
      <alignment horizontal="left" wrapText="1"/>
    </xf>
    <xf numFmtId="0" fontId="0" fillId="49" borderId="192" xfId="0" applyFill="1" applyBorder="1" applyAlignment="1">
      <alignment horizontal="left" wrapText="1"/>
    </xf>
    <xf numFmtId="4" fontId="0" fillId="32" borderId="192" xfId="0" applyNumberFormat="1" applyFill="1" applyBorder="1"/>
    <xf numFmtId="0" fontId="143" fillId="49" borderId="192" xfId="0" applyFont="1" applyFill="1" applyBorder="1" applyAlignment="1">
      <alignment horizontal="center" wrapText="1"/>
    </xf>
    <xf numFmtId="4" fontId="0" fillId="0" borderId="7" xfId="0" applyNumberFormat="1" applyBorder="1"/>
    <xf numFmtId="0" fontId="61" fillId="32" borderId="192" xfId="0" applyFont="1" applyFill="1" applyBorder="1"/>
    <xf numFmtId="4" fontId="114" fillId="32" borderId="192" xfId="0" applyNumberFormat="1" applyFont="1" applyFill="1" applyBorder="1" applyAlignment="1">
      <alignment horizontal="right" wrapText="1"/>
    </xf>
    <xf numFmtId="4" fontId="60" fillId="32" borderId="194" xfId="0" applyNumberFormat="1" applyFont="1" applyFill="1" applyBorder="1" applyAlignment="1">
      <alignment horizontal="right" wrapText="1"/>
    </xf>
    <xf numFmtId="0" fontId="143" fillId="32" borderId="192" xfId="0" applyFont="1" applyFill="1" applyBorder="1" applyAlignment="1">
      <alignment horizontal="center" wrapText="1"/>
    </xf>
    <xf numFmtId="0" fontId="0" fillId="0" borderId="193" xfId="0" applyBorder="1" applyAlignment="1" applyProtection="1">
      <alignment wrapText="1"/>
      <protection locked="0"/>
    </xf>
    <xf numFmtId="49" fontId="143" fillId="51" borderId="192" xfId="0" applyNumberFormat="1" applyFont="1" applyFill="1" applyBorder="1" applyAlignment="1">
      <alignment wrapText="1"/>
    </xf>
    <xf numFmtId="0" fontId="60" fillId="51" borderId="192" xfId="0" applyFont="1" applyFill="1" applyBorder="1" applyAlignment="1">
      <alignment wrapText="1"/>
    </xf>
    <xf numFmtId="4" fontId="0" fillId="0" borderId="0" xfId="0" applyNumberFormat="1" applyBorder="1"/>
    <xf numFmtId="49" fontId="143" fillId="48" borderId="192" xfId="0" applyNumberFormat="1" applyFont="1" applyFill="1" applyBorder="1" applyAlignment="1">
      <alignment wrapText="1"/>
    </xf>
    <xf numFmtId="0" fontId="60" fillId="48" borderId="192" xfId="0" applyFont="1" applyFill="1" applyBorder="1" applyAlignment="1">
      <alignment wrapText="1"/>
    </xf>
    <xf numFmtId="0" fontId="57" fillId="38" borderId="192" xfId="0" applyFont="1" applyFill="1" applyBorder="1"/>
    <xf numFmtId="0" fontId="54" fillId="38" borderId="192" xfId="0" applyFont="1" applyFill="1" applyBorder="1" applyAlignment="1">
      <alignment wrapText="1"/>
    </xf>
    <xf numFmtId="3" fontId="54" fillId="32" borderId="192" xfId="0" applyNumberFormat="1" applyFont="1" applyFill="1" applyBorder="1" applyAlignment="1">
      <alignment horizontal="right"/>
    </xf>
    <xf numFmtId="3" fontId="57" fillId="38" borderId="192" xfId="0" applyNumberFormat="1" applyFont="1" applyFill="1" applyBorder="1" applyAlignment="1">
      <alignment horizontal="center"/>
    </xf>
    <xf numFmtId="0" fontId="180" fillId="0" borderId="193" xfId="0" applyFont="1" applyBorder="1" applyAlignment="1">
      <alignment wrapText="1"/>
    </xf>
    <xf numFmtId="0" fontId="0" fillId="0" borderId="7" xfId="0" applyBorder="1"/>
    <xf numFmtId="3" fontId="54" fillId="32" borderId="192" xfId="0" applyNumberFormat="1" applyFont="1" applyFill="1" applyBorder="1" applyAlignment="1">
      <alignment horizontal="right" wrapText="1"/>
    </xf>
    <xf numFmtId="3" fontId="57" fillId="38" borderId="192" xfId="0" applyNumberFormat="1" applyFont="1" applyFill="1" applyBorder="1" applyAlignment="1">
      <alignment horizontal="center" wrapText="1"/>
    </xf>
    <xf numFmtId="0" fontId="54" fillId="0" borderId="193" xfId="0" applyFont="1" applyBorder="1" applyAlignment="1">
      <alignment wrapText="1"/>
    </xf>
    <xf numFmtId="4" fontId="60" fillId="0" borderId="192" xfId="0" applyNumberFormat="1" applyFont="1" applyBorder="1" applyProtection="1">
      <protection locked="0"/>
    </xf>
    <xf numFmtId="0" fontId="171" fillId="48" borderId="192" xfId="0" applyFont="1" applyFill="1" applyBorder="1" applyAlignment="1">
      <alignment vertical="center"/>
    </xf>
    <xf numFmtId="0" fontId="1" fillId="48" borderId="192" xfId="0" applyFont="1" applyFill="1" applyBorder="1" applyAlignment="1">
      <alignment horizontal="left" vertical="center" wrapText="1"/>
    </xf>
    <xf numFmtId="4" fontId="1" fillId="32" borderId="192" xfId="0" applyNumberFormat="1" applyFont="1" applyFill="1" applyBorder="1" applyAlignment="1">
      <alignment horizontal="right" wrapText="1"/>
    </xf>
    <xf numFmtId="0" fontId="171" fillId="48" borderId="192" xfId="0" applyFont="1" applyFill="1" applyBorder="1" applyAlignment="1">
      <alignment horizontal="center"/>
    </xf>
    <xf numFmtId="49" fontId="143" fillId="38" borderId="192" xfId="0" applyNumberFormat="1" applyFont="1" applyFill="1" applyBorder="1" applyAlignment="1">
      <alignment horizontal="left" wrapText="1"/>
    </xf>
    <xf numFmtId="0" fontId="60" fillId="38" borderId="192" xfId="0" applyFont="1" applyFill="1" applyBorder="1" applyAlignment="1">
      <alignment horizontal="left" wrapText="1"/>
    </xf>
    <xf numFmtId="0" fontId="143" fillId="38" borderId="192" xfId="0" applyFont="1" applyFill="1" applyBorder="1" applyAlignment="1">
      <alignment horizontal="center" wrapText="1"/>
    </xf>
    <xf numFmtId="0" fontId="0" fillId="32" borderId="193" xfId="0" applyFill="1" applyBorder="1" applyAlignment="1">
      <alignment wrapText="1"/>
    </xf>
    <xf numFmtId="4" fontId="54" fillId="39" borderId="192" xfId="0" applyNumberFormat="1" applyFont="1" applyFill="1" applyBorder="1" applyAlignment="1">
      <alignment horizontal="right" wrapText="1"/>
    </xf>
    <xf numFmtId="0" fontId="114" fillId="32" borderId="192" xfId="0" applyFont="1" applyFill="1" applyBorder="1"/>
    <xf numFmtId="49" fontId="171" fillId="49" borderId="192" xfId="0" applyNumberFormat="1" applyFont="1" applyFill="1" applyBorder="1" applyAlignment="1">
      <alignment wrapText="1"/>
    </xf>
    <xf numFmtId="4" fontId="0" fillId="39" borderId="192" xfId="0" applyNumberFormat="1" applyFill="1" applyBorder="1" applyAlignment="1">
      <alignment horizontal="right" wrapText="1"/>
    </xf>
    <xf numFmtId="0" fontId="171" fillId="49" borderId="192" xfId="0" applyFont="1" applyFill="1" applyBorder="1" applyAlignment="1">
      <alignment horizontal="center" wrapText="1"/>
    </xf>
    <xf numFmtId="49" fontId="171" fillId="49" borderId="195" xfId="0" applyNumberFormat="1" applyFont="1" applyFill="1" applyBorder="1" applyAlignment="1">
      <alignment wrapText="1"/>
    </xf>
    <xf numFmtId="0" fontId="1" fillId="49" borderId="192" xfId="0" applyFont="1" applyFill="1" applyBorder="1" applyAlignment="1">
      <alignment horizontal="left" wrapText="1"/>
    </xf>
    <xf numFmtId="0" fontId="57" fillId="0" borderId="192" xfId="0" applyFont="1" applyBorder="1"/>
    <xf numFmtId="2" fontId="54" fillId="0" borderId="192" xfId="0" applyNumberFormat="1" applyFont="1" applyBorder="1" applyAlignment="1">
      <alignment wrapText="1" shrinkToFit="1"/>
    </xf>
    <xf numFmtId="4" fontId="171" fillId="0" borderId="192" xfId="0" applyNumberFormat="1" applyFont="1" applyBorder="1" applyAlignment="1">
      <alignment horizontal="center" wrapText="1"/>
    </xf>
    <xf numFmtId="4" fontId="114" fillId="0" borderId="192" xfId="0" applyNumberFormat="1" applyFont="1" applyBorder="1"/>
    <xf numFmtId="0" fontId="60" fillId="32" borderId="193" xfId="0" applyFont="1" applyFill="1" applyBorder="1" applyAlignment="1">
      <alignment horizontal="left" wrapText="1"/>
    </xf>
    <xf numFmtId="0" fontId="114" fillId="0" borderId="193" xfId="0" applyFont="1" applyBorder="1" applyAlignment="1">
      <alignment wrapText="1"/>
    </xf>
    <xf numFmtId="0" fontId="181" fillId="0" borderId="193" xfId="0" applyFont="1" applyBorder="1" applyAlignment="1">
      <alignment wrapText="1"/>
    </xf>
    <xf numFmtId="0" fontId="0" fillId="0" borderId="192" xfId="0" applyBorder="1" applyProtection="1">
      <protection locked="0"/>
    </xf>
    <xf numFmtId="4" fontId="181" fillId="0" borderId="7" xfId="0" applyNumberFormat="1" applyFont="1" applyBorder="1" applyAlignment="1">
      <alignment wrapText="1"/>
    </xf>
    <xf numFmtId="0" fontId="160" fillId="32" borderId="192" xfId="0" applyFont="1" applyFill="1" applyBorder="1"/>
    <xf numFmtId="0" fontId="61" fillId="49" borderId="192" xfId="0" applyFont="1" applyFill="1" applyBorder="1" applyAlignment="1">
      <alignment wrapText="1"/>
    </xf>
    <xf numFmtId="0" fontId="60" fillId="49" borderId="192" xfId="0" applyFont="1" applyFill="1" applyBorder="1" applyAlignment="1">
      <alignment wrapText="1"/>
    </xf>
    <xf numFmtId="0" fontId="61" fillId="49" borderId="192" xfId="0" applyFont="1" applyFill="1" applyBorder="1" applyAlignment="1">
      <alignment horizontal="center" wrapText="1"/>
    </xf>
    <xf numFmtId="0" fontId="161" fillId="0" borderId="193" xfId="0" applyFont="1" applyBorder="1"/>
    <xf numFmtId="0" fontId="148" fillId="0" borderId="193" xfId="0" applyFont="1" applyBorder="1" applyAlignment="1">
      <alignment wrapText="1"/>
    </xf>
    <xf numFmtId="0" fontId="61" fillId="32" borderId="192" xfId="0" applyFont="1" applyFill="1" applyBorder="1" applyAlignment="1">
      <alignment horizontal="left" wrapText="1"/>
    </xf>
    <xf numFmtId="0" fontId="54" fillId="0" borderId="193" xfId="0" applyFont="1" applyBorder="1" applyAlignment="1" applyProtection="1">
      <alignment wrapText="1"/>
      <protection locked="0"/>
    </xf>
    <xf numFmtId="0" fontId="181" fillId="0" borderId="192" xfId="0" applyFont="1" applyBorder="1" applyAlignment="1">
      <alignment wrapText="1"/>
    </xf>
    <xf numFmtId="49" fontId="143" fillId="48" borderId="192" xfId="0" applyNumberFormat="1" applyFont="1" applyFill="1" applyBorder="1" applyAlignment="1">
      <alignment horizontal="left" wrapText="1"/>
    </xf>
    <xf numFmtId="0" fontId="60" fillId="48" borderId="192" xfId="0" applyFont="1" applyFill="1" applyBorder="1" applyAlignment="1">
      <alignment horizontal="left" wrapText="1"/>
    </xf>
    <xf numFmtId="4" fontId="183" fillId="0" borderId="192" xfId="0" applyNumberFormat="1" applyFont="1" applyBorder="1"/>
    <xf numFmtId="0" fontId="0" fillId="0" borderId="192" xfId="0" applyBorder="1" applyAlignment="1" applyProtection="1">
      <alignment wrapText="1"/>
      <protection locked="0"/>
    </xf>
    <xf numFmtId="4" fontId="96" fillId="0" borderId="192" xfId="0" applyNumberFormat="1" applyFont="1" applyBorder="1" applyAlignment="1">
      <alignment wrapText="1"/>
    </xf>
    <xf numFmtId="49" fontId="143" fillId="49" borderId="192" xfId="0" applyNumberFormat="1" applyFont="1" applyFill="1" applyBorder="1" applyAlignment="1">
      <alignment wrapText="1"/>
    </xf>
    <xf numFmtId="0" fontId="96" fillId="0" borderId="192" xfId="0" applyFont="1" applyBorder="1" applyAlignment="1">
      <alignment wrapText="1"/>
    </xf>
    <xf numFmtId="4" fontId="119" fillId="32" borderId="192" xfId="0" applyNumberFormat="1" applyFont="1" applyFill="1" applyBorder="1" applyAlignment="1">
      <alignment horizontal="right" wrapText="1"/>
    </xf>
    <xf numFmtId="4" fontId="119" fillId="32" borderId="196" xfId="0" applyNumberFormat="1" applyFont="1" applyFill="1" applyBorder="1" applyAlignment="1">
      <alignment horizontal="right" wrapText="1"/>
    </xf>
    <xf numFmtId="0" fontId="60" fillId="32" borderId="193" xfId="0" applyFont="1" applyFill="1" applyBorder="1" applyAlignment="1">
      <alignment wrapText="1"/>
    </xf>
    <xf numFmtId="4" fontId="96" fillId="32" borderId="192" xfId="0" applyNumberFormat="1" applyFont="1" applyFill="1" applyBorder="1" applyAlignment="1">
      <alignment wrapText="1"/>
    </xf>
    <xf numFmtId="0" fontId="0" fillId="32" borderId="193" xfId="0" applyFill="1" applyBorder="1" applyAlignment="1" applyProtection="1">
      <alignment wrapText="1"/>
      <protection locked="0"/>
    </xf>
    <xf numFmtId="0" fontId="181" fillId="32" borderId="192" xfId="0" applyFont="1" applyFill="1" applyBorder="1" applyAlignment="1">
      <alignment wrapText="1"/>
    </xf>
    <xf numFmtId="167" fontId="60" fillId="0" borderId="193" xfId="0" applyNumberFormat="1" applyFont="1" applyBorder="1"/>
    <xf numFmtId="0" fontId="161" fillId="0" borderId="192" xfId="0" applyFont="1" applyBorder="1" applyAlignment="1">
      <alignment wrapText="1"/>
    </xf>
    <xf numFmtId="0" fontId="160" fillId="0" borderId="192" xfId="0" applyFont="1" applyBorder="1" applyAlignment="1">
      <alignment wrapText="1"/>
    </xf>
    <xf numFmtId="0" fontId="122" fillId="32" borderId="192" xfId="0" applyFont="1" applyFill="1" applyBorder="1"/>
    <xf numFmtId="4" fontId="36" fillId="32" borderId="192" xfId="0" applyNumberFormat="1" applyFont="1" applyFill="1" applyBorder="1"/>
    <xf numFmtId="4" fontId="160" fillId="0" borderId="192" xfId="0" applyNumberFormat="1" applyFont="1" applyBorder="1" applyAlignment="1">
      <alignment horizontal="center" wrapText="1"/>
    </xf>
    <xf numFmtId="0" fontId="162" fillId="32" borderId="196" xfId="0" applyFont="1" applyFill="1" applyBorder="1"/>
    <xf numFmtId="0" fontId="182" fillId="32" borderId="192" xfId="0" applyFont="1" applyFill="1" applyBorder="1" applyAlignment="1">
      <alignment wrapText="1"/>
    </xf>
    <xf numFmtId="4" fontId="182" fillId="0" borderId="192" xfId="0" applyNumberFormat="1" applyFont="1" applyBorder="1" applyAlignment="1">
      <alignment horizontal="center" wrapText="1"/>
    </xf>
    <xf numFmtId="0" fontId="160" fillId="0" borderId="193" xfId="0" applyFont="1" applyBorder="1" applyAlignment="1">
      <alignment wrapText="1"/>
    </xf>
    <xf numFmtId="4" fontId="160" fillId="0" borderId="192" xfId="0" applyNumberFormat="1" applyFont="1" applyBorder="1"/>
    <xf numFmtId="0" fontId="161" fillId="0" borderId="193" xfId="0" applyFont="1" applyBorder="1" applyAlignment="1">
      <alignment wrapText="1"/>
    </xf>
    <xf numFmtId="0" fontId="161" fillId="0" borderId="192" xfId="0" applyFont="1" applyBorder="1"/>
    <xf numFmtId="49" fontId="61" fillId="32" borderId="192" xfId="0" applyNumberFormat="1" applyFont="1" applyFill="1" applyBorder="1" applyAlignment="1">
      <alignment horizontal="center"/>
    </xf>
    <xf numFmtId="4" fontId="60" fillId="0" borderId="192" xfId="0" applyNumberFormat="1" applyFont="1" applyBorder="1" applyAlignment="1">
      <alignment horizontal="center" wrapText="1"/>
    </xf>
    <xf numFmtId="4" fontId="54" fillId="32" borderId="192" xfId="0" applyNumberFormat="1" applyFont="1" applyFill="1" applyBorder="1"/>
    <xf numFmtId="0" fontId="183" fillId="32" borderId="192" xfId="0" applyFont="1" applyFill="1" applyBorder="1"/>
    <xf numFmtId="4" fontId="54" fillId="0" borderId="192" xfId="0" applyNumberFormat="1" applyFont="1" applyBorder="1" applyAlignment="1">
      <alignment horizontal="center" wrapText="1"/>
    </xf>
    <xf numFmtId="4" fontId="54" fillId="32" borderId="196" xfId="0" applyNumberFormat="1" applyFont="1" applyFill="1" applyBorder="1"/>
    <xf numFmtId="4" fontId="54" fillId="32" borderId="194" xfId="0" applyNumberFormat="1" applyFont="1" applyFill="1" applyBorder="1"/>
    <xf numFmtId="4" fontId="60" fillId="32" borderId="192" xfId="0" applyNumberFormat="1" applyFont="1" applyFill="1" applyBorder="1"/>
    <xf numFmtId="0" fontId="184" fillId="32" borderId="192" xfId="0" applyFont="1" applyFill="1" applyBorder="1" applyAlignment="1">
      <alignment wrapText="1"/>
    </xf>
    <xf numFmtId="4" fontId="184" fillId="0" borderId="192" xfId="0" applyNumberFormat="1" applyFont="1" applyBorder="1" applyAlignment="1">
      <alignment horizontal="center" wrapText="1"/>
    </xf>
    <xf numFmtId="49" fontId="143" fillId="32" borderId="192" xfId="0" applyNumberFormat="1" applyFont="1" applyFill="1" applyBorder="1" applyAlignment="1">
      <alignment horizontal="center" wrapText="1"/>
    </xf>
    <xf numFmtId="4" fontId="181" fillId="0" borderId="192" xfId="0" applyNumberFormat="1" applyFont="1" applyBorder="1" applyAlignment="1">
      <alignment wrapText="1"/>
    </xf>
    <xf numFmtId="49" fontId="152" fillId="32" borderId="192" xfId="0" applyNumberFormat="1" applyFont="1" applyFill="1" applyBorder="1" applyAlignment="1">
      <alignment horizontal="center"/>
    </xf>
    <xf numFmtId="4" fontId="193" fillId="32" borderId="192" xfId="0" applyNumberFormat="1" applyFont="1" applyFill="1" applyBorder="1"/>
    <xf numFmtId="4" fontId="152" fillId="0" borderId="192" xfId="0" applyNumberFormat="1" applyFont="1" applyBorder="1"/>
    <xf numFmtId="0" fontId="96" fillId="32" borderId="192" xfId="0" applyFont="1" applyFill="1" applyBorder="1"/>
    <xf numFmtId="4" fontId="96" fillId="0" borderId="192" xfId="0" applyNumberFormat="1" applyFont="1" applyBorder="1" applyAlignment="1">
      <alignment horizontal="center" wrapText="1"/>
    </xf>
    <xf numFmtId="4" fontId="61" fillId="0" borderId="192" xfId="0" applyNumberFormat="1" applyFont="1" applyBorder="1"/>
    <xf numFmtId="4" fontId="0" fillId="0" borderId="193" xfId="0" applyNumberFormat="1" applyBorder="1" applyAlignment="1">
      <alignment wrapText="1"/>
    </xf>
    <xf numFmtId="167" fontId="60" fillId="0" borderId="192" xfId="0" applyNumberFormat="1" applyFont="1" applyBorder="1" applyAlignment="1">
      <alignment wrapText="1"/>
    </xf>
    <xf numFmtId="4" fontId="60" fillId="0" borderId="197" xfId="0" applyNumberFormat="1" applyFont="1" applyBorder="1"/>
    <xf numFmtId="4" fontId="0" fillId="0" borderId="0" xfId="108" applyNumberFormat="1" applyFont="1" applyAlignment="1">
      <alignment wrapText="1"/>
    </xf>
    <xf numFmtId="0" fontId="0" fillId="0" borderId="0" xfId="0" applyAlignment="1">
      <alignment wrapText="1"/>
    </xf>
    <xf numFmtId="2" fontId="61" fillId="0" borderId="101" xfId="108" applyNumberFormat="1" applyFont="1" applyBorder="1" applyAlignment="1">
      <alignment wrapText="1"/>
    </xf>
    <xf numFmtId="2" fontId="149" fillId="0" borderId="106" xfId="153" applyNumberFormat="1" applyFont="1" applyBorder="1" applyAlignment="1">
      <alignment wrapText="1"/>
    </xf>
    <xf numFmtId="0" fontId="150" fillId="0" borderId="0" xfId="153" applyFont="1" applyAlignment="1">
      <alignment wrapText="1"/>
    </xf>
    <xf numFmtId="0" fontId="60" fillId="0" borderId="95" xfId="108" applyFont="1" applyBorder="1" applyAlignment="1">
      <alignment horizontal="center" wrapText="1"/>
    </xf>
    <xf numFmtId="0" fontId="7" fillId="0" borderId="96" xfId="153" applyBorder="1" applyAlignment="1">
      <alignment wrapText="1"/>
    </xf>
    <xf numFmtId="0" fontId="7" fillId="0" borderId="98" xfId="153" applyBorder="1" applyAlignment="1">
      <alignment wrapText="1"/>
    </xf>
    <xf numFmtId="0" fontId="7" fillId="0" borderId="99" xfId="153" applyBorder="1" applyAlignment="1">
      <alignment wrapText="1"/>
    </xf>
    <xf numFmtId="4" fontId="61" fillId="32" borderId="97" xfId="108" applyNumberFormat="1" applyFont="1" applyFill="1" applyBorder="1" applyAlignment="1">
      <alignment wrapText="1"/>
    </xf>
    <xf numFmtId="0" fontId="82" fillId="0" borderId="100" xfId="108" applyFont="1" applyBorder="1" applyAlignment="1">
      <alignment textRotation="255" wrapText="1"/>
    </xf>
    <xf numFmtId="0" fontId="82" fillId="0" borderId="104" xfId="108" applyFont="1" applyBorder="1" applyAlignment="1">
      <alignment textRotation="255" wrapText="1"/>
    </xf>
    <xf numFmtId="0" fontId="82" fillId="0" borderId="105" xfId="108" applyFont="1" applyBorder="1" applyAlignment="1">
      <alignment textRotation="255" wrapText="1"/>
    </xf>
    <xf numFmtId="0" fontId="82" fillId="0" borderId="102" xfId="108" applyFont="1" applyBorder="1" applyAlignment="1">
      <alignment wrapText="1"/>
    </xf>
    <xf numFmtId="4" fontId="0" fillId="32" borderId="138" xfId="108" applyNumberFormat="1" applyFont="1" applyFill="1" applyBorder="1" applyAlignment="1">
      <alignment vertical="top" wrapText="1"/>
    </xf>
    <xf numFmtId="0" fontId="0" fillId="0" borderId="7" xfId="0" applyBorder="1" applyAlignment="1"/>
    <xf numFmtId="0" fontId="35" fillId="0" borderId="11" xfId="0" applyFont="1" applyBorder="1" applyAlignment="1" applyProtection="1">
      <alignment horizontal="center"/>
      <protection locked="0"/>
    </xf>
    <xf numFmtId="0" fontId="67" fillId="0" borderId="36" xfId="69" applyBorder="1" applyAlignment="1">
      <alignment wrapText="1"/>
    </xf>
    <xf numFmtId="0" fontId="67" fillId="0" borderId="0" xfId="69" applyBorder="1" applyAlignment="1">
      <alignment wrapText="1"/>
    </xf>
    <xf numFmtId="0" fontId="171" fillId="0" borderId="187" xfId="149" applyFont="1" applyBorder="1"/>
    <xf numFmtId="0" fontId="171" fillId="0" borderId="188" xfId="149" applyFont="1" applyBorder="1"/>
    <xf numFmtId="0" fontId="171" fillId="0" borderId="115" xfId="0" applyFont="1" applyBorder="1" applyAlignment="1">
      <alignment vertical="top"/>
    </xf>
    <xf numFmtId="0" fontId="152" fillId="0" borderId="0" xfId="0" applyFont="1" applyAlignment="1">
      <alignment horizontal="center" wrapText="1"/>
    </xf>
    <xf numFmtId="0" fontId="152" fillId="0" borderId="7" xfId="0" applyFont="1" applyBorder="1" applyAlignment="1">
      <alignment horizontal="center" wrapText="1"/>
    </xf>
    <xf numFmtId="0" fontId="152" fillId="0" borderId="0" xfId="0" applyFont="1" applyAlignment="1">
      <alignment horizontal="center"/>
    </xf>
    <xf numFmtId="0" fontId="96" fillId="0" borderId="0" xfId="0" applyFont="1" applyAlignment="1">
      <alignment horizontal="center"/>
    </xf>
    <xf numFmtId="0" fontId="159" fillId="0" borderId="0" xfId="0" applyFont="1" applyAlignment="1">
      <alignment horizontal="center" wrapText="1"/>
    </xf>
    <xf numFmtId="0" fontId="60" fillId="0" borderId="0" xfId="0" applyFont="1" applyAlignment="1">
      <alignment wrapText="1"/>
    </xf>
  </cellXfs>
  <cellStyles count="540">
    <cellStyle name="20% - Accent1" xfId="3"/>
    <cellStyle name="20% - Accent2" xfId="4"/>
    <cellStyle name="20% - Accent3" xfId="5"/>
    <cellStyle name="20% - Accent4" xfId="6"/>
    <cellStyle name="20% - Accent5" xfId="7"/>
    <cellStyle name="20% - Accent6" xfId="8"/>
    <cellStyle name="40% - Accent1" xfId="9"/>
    <cellStyle name="40% - Accent2" xfId="10"/>
    <cellStyle name="40% - Accent3" xfId="11"/>
    <cellStyle name="40% - Accent4" xfId="12"/>
    <cellStyle name="40% - Accent5" xfId="13"/>
    <cellStyle name="40% - Accent6" xfId="14"/>
    <cellStyle name="60% - Accent1" xfId="15"/>
    <cellStyle name="60% - Accent2" xfId="16"/>
    <cellStyle name="60% - Accent3" xfId="17"/>
    <cellStyle name="60% - Accent4" xfId="18"/>
    <cellStyle name="60% - Accent5" xfId="19"/>
    <cellStyle name="60% - Accent6" xfId="20"/>
    <cellStyle name="Accent1" xfId="21"/>
    <cellStyle name="Accent2" xfId="22"/>
    <cellStyle name="Accent3" xfId="23"/>
    <cellStyle name="Accent4" xfId="24"/>
    <cellStyle name="Accent5" xfId="25"/>
    <cellStyle name="Accent6" xfId="26"/>
    <cellStyle name="Bad" xfId="27"/>
    <cellStyle name="Calculation" xfId="28"/>
    <cellStyle name="Calculation 2" xfId="120"/>
    <cellStyle name="Calculation 2 2" xfId="227"/>
    <cellStyle name="Calculation 2 2 2" xfId="251"/>
    <cellStyle name="Calculation 2 2 2 2" xfId="401"/>
    <cellStyle name="Calculation 2 2 2 3" xfId="521"/>
    <cellStyle name="Calculation 2 2 3" xfId="378"/>
    <cellStyle name="Calculation 2 2 4" xfId="498"/>
    <cellStyle name="Calculation 2 3" xfId="202"/>
    <cellStyle name="Calculation 2 3 2" xfId="353"/>
    <cellStyle name="Calculation 2 3 3" xfId="488"/>
    <cellStyle name="Calculation 2 4" xfId="241"/>
    <cellStyle name="Calculation 2 4 2" xfId="391"/>
    <cellStyle name="Calculation 2 4 3" xfId="511"/>
    <cellStyle name="Calculation 2 5" xfId="282"/>
    <cellStyle name="Calculation 2 6" xfId="459"/>
    <cellStyle name="Calculation 2 7" xfId="458"/>
    <cellStyle name="Calculation 3" xfId="130"/>
    <cellStyle name="Calculation 3 2" xfId="234"/>
    <cellStyle name="Calculation 3 2 2" xfId="258"/>
    <cellStyle name="Calculation 3 2 2 2" xfId="408"/>
    <cellStyle name="Calculation 3 2 2 3" xfId="528"/>
    <cellStyle name="Calculation 3 2 3" xfId="385"/>
    <cellStyle name="Calculation 3 2 4" xfId="505"/>
    <cellStyle name="Calculation 3 3" xfId="212"/>
    <cellStyle name="Calculation 3 3 2" xfId="363"/>
    <cellStyle name="Calculation 3 3 3" xfId="497"/>
    <cellStyle name="Calculation 3 4" xfId="250"/>
    <cellStyle name="Calculation 3 4 2" xfId="400"/>
    <cellStyle name="Calculation 3 4 3" xfId="520"/>
    <cellStyle name="Calculation 3 5" xfId="292"/>
    <cellStyle name="Calculation 3 6" xfId="468"/>
    <cellStyle name="Calculation 3 7" xfId="529"/>
    <cellStyle name="Calculation 4" xfId="180"/>
    <cellStyle name="Calculation 4 2" xfId="236"/>
    <cellStyle name="Calculation 4 2 2" xfId="386"/>
    <cellStyle name="Calculation 4 2 3" xfId="506"/>
    <cellStyle name="Calculation 4 3" xfId="334"/>
    <cellStyle name="Calculation 4 4" xfId="482"/>
    <cellStyle name="Calculation 5" xfId="157"/>
    <cellStyle name="Calculation 5 2" xfId="310"/>
    <cellStyle name="Calculation 5 3" xfId="471"/>
    <cellStyle name="Calculation 6" xfId="169"/>
    <cellStyle name="Calculation 6 2" xfId="323"/>
    <cellStyle name="Calculation 6 3" xfId="480"/>
    <cellStyle name="Calculation 7" xfId="260"/>
    <cellStyle name="Calculation 8" xfId="270"/>
    <cellStyle name="Check Cell" xfId="29"/>
    <cellStyle name="Comma 33" xfId="30"/>
    <cellStyle name="Comma 33 2" xfId="121"/>
    <cellStyle name="Comma 33 2 2" xfId="203"/>
    <cellStyle name="Comma 33 2 2 2" xfId="354"/>
    <cellStyle name="Comma 33 2 3" xfId="437"/>
    <cellStyle name="Comma 33 2 4" xfId="283"/>
    <cellStyle name="Comma 33 3" xfId="181"/>
    <cellStyle name="Comma 33 3 2" xfId="422"/>
    <cellStyle name="Comma 33 3 3" xfId="335"/>
    <cellStyle name="Comma 33 4" xfId="158"/>
    <cellStyle name="Comma 33 4 2" xfId="312"/>
    <cellStyle name="Comma 33 5" xfId="409"/>
    <cellStyle name="Comma 33 6" xfId="261"/>
    <cellStyle name="Euro" xfId="31"/>
    <cellStyle name="Euro 2" xfId="113"/>
    <cellStyle name="Explanatory Text" xfId="32"/>
    <cellStyle name="Good" xfId="33"/>
    <cellStyle name="Heading 1" xfId="34"/>
    <cellStyle name="Heading 2" xfId="35"/>
    <cellStyle name="Heading 3" xfId="36"/>
    <cellStyle name="Heading 4" xfId="37"/>
    <cellStyle name="Input" xfId="38"/>
    <cellStyle name="Input 2" xfId="123"/>
    <cellStyle name="Input 2 2" xfId="229"/>
    <cellStyle name="Input 2 2 2" xfId="253"/>
    <cellStyle name="Input 2 2 2 2" xfId="403"/>
    <cellStyle name="Input 2 2 2 3" xfId="523"/>
    <cellStyle name="Input 2 2 3" xfId="380"/>
    <cellStyle name="Input 2 2 4" xfId="500"/>
    <cellStyle name="Input 2 3" xfId="205"/>
    <cellStyle name="Input 2 3 2" xfId="356"/>
    <cellStyle name="Input 2 3 3" xfId="490"/>
    <cellStyle name="Input 2 4" xfId="243"/>
    <cellStyle name="Input 2 4 2" xfId="393"/>
    <cellStyle name="Input 2 4 3" xfId="513"/>
    <cellStyle name="Input 2 5" xfId="285"/>
    <cellStyle name="Input 2 6" xfId="461"/>
    <cellStyle name="Input 2 7" xfId="481"/>
    <cellStyle name="Input 3" xfId="128"/>
    <cellStyle name="Input 3 2" xfId="232"/>
    <cellStyle name="Input 3 2 2" xfId="256"/>
    <cellStyle name="Input 3 2 2 2" xfId="406"/>
    <cellStyle name="Input 3 2 2 3" xfId="526"/>
    <cellStyle name="Input 3 2 3" xfId="383"/>
    <cellStyle name="Input 3 2 4" xfId="503"/>
    <cellStyle name="Input 3 3" xfId="210"/>
    <cellStyle name="Input 3 3 2" xfId="361"/>
    <cellStyle name="Input 3 3 3" xfId="495"/>
    <cellStyle name="Input 3 4" xfId="248"/>
    <cellStyle name="Input 3 4 2" xfId="398"/>
    <cellStyle name="Input 3 4 3" xfId="518"/>
    <cellStyle name="Input 3 5" xfId="290"/>
    <cellStyle name="Input 3 6" xfId="466"/>
    <cellStyle name="Input 3 7" xfId="470"/>
    <cellStyle name="Input 4" xfId="182"/>
    <cellStyle name="Input 4 2" xfId="237"/>
    <cellStyle name="Input 4 2 2" xfId="387"/>
    <cellStyle name="Input 4 2 3" xfId="507"/>
    <cellStyle name="Input 4 3" xfId="336"/>
    <cellStyle name="Input 4 4" xfId="483"/>
    <cellStyle name="Input 5" xfId="159"/>
    <cellStyle name="Input 5 2" xfId="313"/>
    <cellStyle name="Input 5 3" xfId="472"/>
    <cellStyle name="Input 6" xfId="166"/>
    <cellStyle name="Input 6 2" xfId="320"/>
    <cellStyle name="Input 6 3" xfId="479"/>
    <cellStyle name="Input 7" xfId="262"/>
    <cellStyle name="Input 8" xfId="259"/>
    <cellStyle name="Linked Cell" xfId="39"/>
    <cellStyle name="Neutral" xfId="40"/>
    <cellStyle name="Normal 111" xfId="41"/>
    <cellStyle name="Normal 2" xfId="42"/>
    <cellStyle name="Normal 2 2" xfId="43"/>
    <cellStyle name="Normal 2 3" xfId="44"/>
    <cellStyle name="Normal 2_Reporting tables fiscal_Δ20_01.11.10" xfId="45"/>
    <cellStyle name="Normal 26 2" xfId="46"/>
    <cellStyle name="Normal 3" xfId="47"/>
    <cellStyle name="Normal_Sheet1" xfId="48"/>
    <cellStyle name="Note" xfId="49"/>
    <cellStyle name="Note 2" xfId="124"/>
    <cellStyle name="Note 2 2" xfId="230"/>
    <cellStyle name="Note 2 2 2" xfId="254"/>
    <cellStyle name="Note 2 2 2 2" xfId="404"/>
    <cellStyle name="Note 2 2 2 3" xfId="524"/>
    <cellStyle name="Note 2 2 3" xfId="454"/>
    <cellStyle name="Note 2 2 3 2" xfId="536"/>
    <cellStyle name="Note 2 2 3 3" xfId="538"/>
    <cellStyle name="Note 2 2 4" xfId="381"/>
    <cellStyle name="Note 2 2 5" xfId="501"/>
    <cellStyle name="Note 2 3" xfId="206"/>
    <cellStyle name="Note 2 3 2" xfId="357"/>
    <cellStyle name="Note 2 3 3" xfId="491"/>
    <cellStyle name="Note 2 4" xfId="244"/>
    <cellStyle name="Note 2 4 2" xfId="394"/>
    <cellStyle name="Note 2 4 3" xfId="514"/>
    <cellStyle name="Note 2 5" xfId="438"/>
    <cellStyle name="Note 2 5 2" xfId="532"/>
    <cellStyle name="Note 2 5 3" xfId="456"/>
    <cellStyle name="Note 2 6" xfId="286"/>
    <cellStyle name="Note 2 7" xfId="462"/>
    <cellStyle name="Note 3" xfId="127"/>
    <cellStyle name="Note 3 2" xfId="231"/>
    <cellStyle name="Note 3 2 2" xfId="255"/>
    <cellStyle name="Note 3 2 2 2" xfId="405"/>
    <cellStyle name="Note 3 2 2 3" xfId="525"/>
    <cellStyle name="Note 3 2 3" xfId="455"/>
    <cellStyle name="Note 3 2 3 2" xfId="537"/>
    <cellStyle name="Note 3 2 3 3" xfId="539"/>
    <cellStyle name="Note 3 2 4" xfId="382"/>
    <cellStyle name="Note 3 2 5" xfId="502"/>
    <cellStyle name="Note 3 3" xfId="209"/>
    <cellStyle name="Note 3 3 2" xfId="360"/>
    <cellStyle name="Note 3 3 3" xfId="494"/>
    <cellStyle name="Note 3 4" xfId="247"/>
    <cellStyle name="Note 3 4 2" xfId="397"/>
    <cellStyle name="Note 3 4 3" xfId="517"/>
    <cellStyle name="Note 3 5" xfId="439"/>
    <cellStyle name="Note 3 5 2" xfId="533"/>
    <cellStyle name="Note 3 5 3" xfId="469"/>
    <cellStyle name="Note 3 6" xfId="289"/>
    <cellStyle name="Note 3 7" xfId="465"/>
    <cellStyle name="Note 4" xfId="183"/>
    <cellStyle name="Note 4 2" xfId="238"/>
    <cellStyle name="Note 4 2 2" xfId="388"/>
    <cellStyle name="Note 4 2 3" xfId="508"/>
    <cellStyle name="Note 4 3" xfId="423"/>
    <cellStyle name="Note 4 3 2" xfId="531"/>
    <cellStyle name="Note 4 3 3" xfId="534"/>
    <cellStyle name="Note 4 4" xfId="337"/>
    <cellStyle name="Note 4 5" xfId="484"/>
    <cellStyle name="Note 5" xfId="161"/>
    <cellStyle name="Note 5 2" xfId="315"/>
    <cellStyle name="Note 5 3" xfId="474"/>
    <cellStyle name="Note 6" xfId="164"/>
    <cellStyle name="Note 6 2" xfId="318"/>
    <cellStyle name="Note 6 3" xfId="477"/>
    <cellStyle name="Note 7" xfId="266"/>
    <cellStyle name="Output" xfId="50"/>
    <cellStyle name="Output 2" xfId="125"/>
    <cellStyle name="Output 2 2" xfId="207"/>
    <cellStyle name="Output 2 2 2" xfId="358"/>
    <cellStyle name="Output 2 2 3" xfId="492"/>
    <cellStyle name="Output 2 3" xfId="245"/>
    <cellStyle name="Output 2 3 2" xfId="395"/>
    <cellStyle name="Output 2 3 3" xfId="515"/>
    <cellStyle name="Output 2 4" xfId="287"/>
    <cellStyle name="Output 2 5" xfId="463"/>
    <cellStyle name="Output 2 6" xfId="487"/>
    <cellStyle name="Output 3" xfId="126"/>
    <cellStyle name="Output 3 2" xfId="208"/>
    <cellStyle name="Output 3 2 2" xfId="359"/>
    <cellStyle name="Output 3 2 3" xfId="493"/>
    <cellStyle name="Output 3 3" xfId="246"/>
    <cellStyle name="Output 3 3 2" xfId="396"/>
    <cellStyle name="Output 3 3 3" xfId="516"/>
    <cellStyle name="Output 3 4" xfId="288"/>
    <cellStyle name="Output 3 5" xfId="464"/>
    <cellStyle name="Output 3 6" xfId="535"/>
    <cellStyle name="Output 4" xfId="184"/>
    <cellStyle name="Output 4 2" xfId="239"/>
    <cellStyle name="Output 4 2 2" xfId="389"/>
    <cellStyle name="Output 4 2 3" xfId="509"/>
    <cellStyle name="Output 4 3" xfId="338"/>
    <cellStyle name="Output 4 4" xfId="485"/>
    <cellStyle name="Output 5" xfId="162"/>
    <cellStyle name="Output 5 2" xfId="316"/>
    <cellStyle name="Output 5 3" xfId="475"/>
    <cellStyle name="Output 6" xfId="163"/>
    <cellStyle name="Output 6 2" xfId="317"/>
    <cellStyle name="Output 6 3" xfId="476"/>
    <cellStyle name="Output 7" xfId="264"/>
    <cellStyle name="Output 8" xfId="265"/>
    <cellStyle name="Percent 2" xfId="51"/>
    <cellStyle name="Percent 2 10" xfId="52"/>
    <cellStyle name="Percent 2 11" xfId="53"/>
    <cellStyle name="Percent 2 12" xfId="54"/>
    <cellStyle name="Percent 2 13" xfId="55"/>
    <cellStyle name="Percent 2 2" xfId="56"/>
    <cellStyle name="Percent 2 3" xfId="57"/>
    <cellStyle name="Percent 2 3 2" xfId="58"/>
    <cellStyle name="Percent 2 4" xfId="59"/>
    <cellStyle name="Percent 2 5" xfId="60"/>
    <cellStyle name="Percent 2 6" xfId="61"/>
    <cellStyle name="Percent 2 7" xfId="62"/>
    <cellStyle name="Percent 2 8" xfId="63"/>
    <cellStyle name="Percent 2 9" xfId="64"/>
    <cellStyle name="Title" xfId="65"/>
    <cellStyle name="Total" xfId="66"/>
    <cellStyle name="Total 2" xfId="129"/>
    <cellStyle name="Total 2 2" xfId="233"/>
    <cellStyle name="Total 2 2 2" xfId="257"/>
    <cellStyle name="Total 2 2 2 2" xfId="407"/>
    <cellStyle name="Total 2 2 2 3" xfId="527"/>
    <cellStyle name="Total 2 2 3" xfId="384"/>
    <cellStyle name="Total 2 2 4" xfId="504"/>
    <cellStyle name="Total 2 3" xfId="211"/>
    <cellStyle name="Total 2 3 2" xfId="362"/>
    <cellStyle name="Total 2 3 3" xfId="496"/>
    <cellStyle name="Total 2 4" xfId="249"/>
    <cellStyle name="Total 2 4 2" xfId="399"/>
    <cellStyle name="Total 2 4 3" xfId="519"/>
    <cellStyle name="Total 2 5" xfId="291"/>
    <cellStyle name="Total 2 6" xfId="467"/>
    <cellStyle name="Total 2 7" xfId="457"/>
    <cellStyle name="Total 3" xfId="122"/>
    <cellStyle name="Total 3 2" xfId="228"/>
    <cellStyle name="Total 3 2 2" xfId="252"/>
    <cellStyle name="Total 3 2 2 2" xfId="402"/>
    <cellStyle name="Total 3 2 2 3" xfId="522"/>
    <cellStyle name="Total 3 2 3" xfId="379"/>
    <cellStyle name="Total 3 2 4" xfId="499"/>
    <cellStyle name="Total 3 3" xfId="204"/>
    <cellStyle name="Total 3 3 2" xfId="355"/>
    <cellStyle name="Total 3 3 3" xfId="489"/>
    <cellStyle name="Total 3 4" xfId="242"/>
    <cellStyle name="Total 3 4 2" xfId="392"/>
    <cellStyle name="Total 3 4 3" xfId="512"/>
    <cellStyle name="Total 3 5" xfId="284"/>
    <cellStyle name="Total 3 6" xfId="460"/>
    <cellStyle name="Total 3 7" xfId="530"/>
    <cellStyle name="Total 4" xfId="185"/>
    <cellStyle name="Total 4 2" xfId="240"/>
    <cellStyle name="Total 4 2 2" xfId="390"/>
    <cellStyle name="Total 4 2 3" xfId="510"/>
    <cellStyle name="Total 4 3" xfId="339"/>
    <cellStyle name="Total 4 4" xfId="486"/>
    <cellStyle name="Total 5" xfId="165"/>
    <cellStyle name="Total 5 2" xfId="319"/>
    <cellStyle name="Total 5 3" xfId="478"/>
    <cellStyle name="Total 6" xfId="160"/>
    <cellStyle name="Total 6 2" xfId="314"/>
    <cellStyle name="Total 6 3" xfId="473"/>
    <cellStyle name="Total 7" xfId="267"/>
    <cellStyle name="Total 8" xfId="263"/>
    <cellStyle name="Warning Text" xfId="67"/>
    <cellStyle name="Βασικό_ΚΑΤΗΓ_ΤΠ_ΠΡΟΞ_2011_3_pbgg_7_2011_5_9_2011" xfId="68"/>
    <cellStyle name="Κανονικό" xfId="0" builtinId="0"/>
    <cellStyle name="Κανονικό 10" xfId="109"/>
    <cellStyle name="Κανονικό 10 2" xfId="141"/>
    <cellStyle name="Κανονικό 10 2 2" xfId="219"/>
    <cellStyle name="Κανονικό 10 2 2 2" xfId="370"/>
    <cellStyle name="Κανονικό 10 2 3" xfId="446"/>
    <cellStyle name="Κανονικό 10 2 4" xfId="299"/>
    <cellStyle name="Κανονικό 10 3" xfId="195"/>
    <cellStyle name="Κανονικό 10 3 2" xfId="430"/>
    <cellStyle name="Κανονικό 10 3 3" xfId="346"/>
    <cellStyle name="Κανονικό 10 4" xfId="174"/>
    <cellStyle name="Κανονικό 10 4 2" xfId="328"/>
    <cellStyle name="Κανονικό 10 5" xfId="416"/>
    <cellStyle name="Κανονικό 10 6" xfId="275"/>
    <cellStyle name="Κανονικό 11" xfId="111"/>
    <cellStyle name="Κανονικό 11 2" xfId="142"/>
    <cellStyle name="Κανονικό 11 2 2" xfId="220"/>
    <cellStyle name="Κανονικό 11 2 2 2" xfId="371"/>
    <cellStyle name="Κανονικό 11 2 3" xfId="447"/>
    <cellStyle name="Κανονικό 11 2 4" xfId="300"/>
    <cellStyle name="Κανονικό 11 3" xfId="196"/>
    <cellStyle name="Κανονικό 11 3 2" xfId="431"/>
    <cellStyle name="Κανονικό 11 3 3" xfId="347"/>
    <cellStyle name="Κανονικό 11 4" xfId="175"/>
    <cellStyle name="Κανονικό 11 4 2" xfId="329"/>
    <cellStyle name="Κανονικό 11 5" xfId="417"/>
    <cellStyle name="Κανονικό 11 6" xfId="276"/>
    <cellStyle name="Κανονικό 12" xfId="112"/>
    <cellStyle name="Κανονικό 13" xfId="115"/>
    <cellStyle name="Κανονικό 13 2" xfId="143"/>
    <cellStyle name="Κανονικό 13 2 2" xfId="221"/>
    <cellStyle name="Κανονικό 13 2 2 2" xfId="372"/>
    <cellStyle name="Κανονικό 13 2 3" xfId="448"/>
    <cellStyle name="Κανονικό 13 2 4" xfId="301"/>
    <cellStyle name="Κανονικό 13 3" xfId="197"/>
    <cellStyle name="Κανονικό 13 3 2" xfId="432"/>
    <cellStyle name="Κανονικό 13 3 3" xfId="348"/>
    <cellStyle name="Κανονικό 13 4" xfId="176"/>
    <cellStyle name="Κανονικό 13 4 2" xfId="330"/>
    <cellStyle name="Κανονικό 13 5" xfId="418"/>
    <cellStyle name="Κανονικό 13 6" xfId="277"/>
    <cellStyle name="Κανονικό 14" xfId="116"/>
    <cellStyle name="Κανονικό 14 2" xfId="144"/>
    <cellStyle name="Κανονικό 14 2 2" xfId="222"/>
    <cellStyle name="Κανονικό 14 2 2 2" xfId="373"/>
    <cellStyle name="Κανονικό 14 2 3" xfId="449"/>
    <cellStyle name="Κανονικό 14 2 4" xfId="302"/>
    <cellStyle name="Κανονικό 14 3" xfId="198"/>
    <cellStyle name="Κανονικό 14 3 2" xfId="433"/>
    <cellStyle name="Κανονικό 14 3 3" xfId="349"/>
    <cellStyle name="Κανονικό 14 4" xfId="177"/>
    <cellStyle name="Κανονικό 14 4 2" xfId="331"/>
    <cellStyle name="Κανονικό 14 5" xfId="419"/>
    <cellStyle name="Κανονικό 14 6" xfId="278"/>
    <cellStyle name="Κανονικό 15" xfId="118"/>
    <cellStyle name="Κανονικό 15 2" xfId="119"/>
    <cellStyle name="Κανονικό 15 2 2" xfId="146"/>
    <cellStyle name="Κανονικό 15 2 2 2" xfId="224"/>
    <cellStyle name="Κανονικό 15 2 2 2 2" xfId="375"/>
    <cellStyle name="Κανονικό 15 2 2 3" xfId="451"/>
    <cellStyle name="Κανονικό 15 2 2 4" xfId="304"/>
    <cellStyle name="Κανονικό 15 2 3" xfId="147"/>
    <cellStyle name="Κανονικό 15 2 3 2" xfId="149"/>
    <cellStyle name="Κανονικό 15 2 3 2 2" xfId="150"/>
    <cellStyle name="Κανονικό 15 2 3 2 2 2" xfId="151"/>
    <cellStyle name="Κανονικό 15 2 3 2 2 2 2" xfId="153"/>
    <cellStyle name="Κανονικό 15 2 3 2 2 2 3" xfId="309"/>
    <cellStyle name="Κανονικό 15 2 3 2 2 3" xfId="308"/>
    <cellStyle name="Κανονικό 15 2 3 2 3" xfId="307"/>
    <cellStyle name="Κανονικό 15 2 3 3" xfId="225"/>
    <cellStyle name="Κανονικό 15 2 3 3 2" xfId="376"/>
    <cellStyle name="Κανονικό 15 2 3 4" xfId="452"/>
    <cellStyle name="Κανονικό 15 2 3 5" xfId="305"/>
    <cellStyle name="Κανονικό 15 2 4" xfId="148"/>
    <cellStyle name="Κανονικό 15 2 4 2" xfId="226"/>
    <cellStyle name="Κανονικό 15 2 4 2 2" xfId="377"/>
    <cellStyle name="Κανονικό 15 2 4 3" xfId="453"/>
    <cellStyle name="Κανονικό 15 2 4 4" xfId="306"/>
    <cellStyle name="Κανονικό 15 2 5" xfId="201"/>
    <cellStyle name="Κανονικό 15 2 5 2" xfId="436"/>
    <cellStyle name="Κανονικό 15 2 5 3" xfId="352"/>
    <cellStyle name="Κανονικό 15 2 6" xfId="179"/>
    <cellStyle name="Κανονικό 15 2 6 2" xfId="333"/>
    <cellStyle name="Κανονικό 15 2 7" xfId="421"/>
    <cellStyle name="Κανονικό 15 2 8" xfId="281"/>
    <cellStyle name="Κανονικό 15 3" xfId="145"/>
    <cellStyle name="Κανονικό 15 3 2" xfId="223"/>
    <cellStyle name="Κανονικό 15 3 2 2" xfId="374"/>
    <cellStyle name="Κανονικό 15 3 3" xfId="450"/>
    <cellStyle name="Κανονικό 15 3 4" xfId="303"/>
    <cellStyle name="Κανονικό 15 4" xfId="200"/>
    <cellStyle name="Κανονικό 15 4 2" xfId="435"/>
    <cellStyle name="Κανονικό 15 4 3" xfId="351"/>
    <cellStyle name="Κανονικό 15 5" xfId="178"/>
    <cellStyle name="Κανονικό 15 5 2" xfId="332"/>
    <cellStyle name="Κανονικό 15 6" xfId="420"/>
    <cellStyle name="Κανονικό 15 7" xfId="280"/>
    <cellStyle name="Κανονικό 16" xfId="152"/>
    <cellStyle name="Κανονικό 16 2" xfId="154"/>
    <cellStyle name="Κανονικό 17" xfId="155"/>
    <cellStyle name="Κανονικό 17 2" xfId="235"/>
    <cellStyle name="Κανονικό 17 3" xfId="311"/>
    <cellStyle name="Κανονικό 2" xfId="1"/>
    <cellStyle name="Κανονικό 2 10" xfId="69"/>
    <cellStyle name="Κανονικό 2 11" xfId="70"/>
    <cellStyle name="Κανονικό 2 12" xfId="71"/>
    <cellStyle name="Κανονικό 2 13" xfId="72"/>
    <cellStyle name="Κανονικό 2 14" xfId="114"/>
    <cellStyle name="Κανονικό 2 2" xfId="73"/>
    <cellStyle name="Κανονικό 2 2 10" xfId="74"/>
    <cellStyle name="Κανονικό 2 2 11" xfId="75"/>
    <cellStyle name="Κανονικό 2 2 12" xfId="76"/>
    <cellStyle name="Κανονικό 2 2 13" xfId="77"/>
    <cellStyle name="Κανονικό 2 2 14" xfId="131"/>
    <cellStyle name="Κανονικό 2 2 14 2" xfId="213"/>
    <cellStyle name="Κανονικό 2 2 14 2 2" xfId="364"/>
    <cellStyle name="Κανονικό 2 2 14 3" xfId="440"/>
    <cellStyle name="Κανονικό 2 2 14 4" xfId="293"/>
    <cellStyle name="Κανονικό 2 2 15" xfId="186"/>
    <cellStyle name="Κανονικό 2 2 15 2" xfId="424"/>
    <cellStyle name="Κανονικό 2 2 15 3" xfId="340"/>
    <cellStyle name="Κανονικό 2 2 16" xfId="167"/>
    <cellStyle name="Κανονικό 2 2 16 2" xfId="321"/>
    <cellStyle name="Κανονικό 2 2 17" xfId="410"/>
    <cellStyle name="Κανονικό 2 2 18" xfId="268"/>
    <cellStyle name="Κανονικό 2 2 2" xfId="78"/>
    <cellStyle name="Κανονικό 2 2 2 2" xfId="79"/>
    <cellStyle name="Κανονικό 2 2 2 3" xfId="132"/>
    <cellStyle name="Κανονικό 2 2 2 3 2" xfId="214"/>
    <cellStyle name="Κανονικό 2 2 2 3 2 2" xfId="365"/>
    <cellStyle name="Κανονικό 2 2 2 3 3" xfId="441"/>
    <cellStyle name="Κανονικό 2 2 2 3 4" xfId="294"/>
    <cellStyle name="Κανονικό 2 2 2 4" xfId="187"/>
    <cellStyle name="Κανονικό 2 2 2 4 2" xfId="425"/>
    <cellStyle name="Κανονικό 2 2 2 4 3" xfId="341"/>
    <cellStyle name="Κανονικό 2 2 2 5" xfId="168"/>
    <cellStyle name="Κανονικό 2 2 2 5 2" xfId="322"/>
    <cellStyle name="Κανονικό 2 2 2 6" xfId="411"/>
    <cellStyle name="Κανονικό 2 2 2 7" xfId="269"/>
    <cellStyle name="Κανονικό 2 2 3" xfId="80"/>
    <cellStyle name="Κανονικό 2 2 4" xfId="81"/>
    <cellStyle name="Κανονικό 2 2 5" xfId="82"/>
    <cellStyle name="Κανονικό 2 2 6" xfId="83"/>
    <cellStyle name="Κανονικό 2 2 7" xfId="84"/>
    <cellStyle name="Κανονικό 2 2 8" xfId="85"/>
    <cellStyle name="Κανονικό 2 2 9" xfId="86"/>
    <cellStyle name="Κανονικό 2 2_ΜΗΝΙΑΙΕΣ ΕΚΤΙΜΗΣΕΙΣ 2012_update_240112" xfId="87"/>
    <cellStyle name="Κανονικό 2 3" xfId="88"/>
    <cellStyle name="Κανονικό 2 4" xfId="89"/>
    <cellStyle name="Κανονικό 2 5" xfId="90"/>
    <cellStyle name="Κανονικό 2 6" xfId="91"/>
    <cellStyle name="Κανονικό 2 7" xfId="92"/>
    <cellStyle name="Κανονικό 2 8" xfId="93"/>
    <cellStyle name="Κανονικό 2 9" xfId="94"/>
    <cellStyle name="Κανονικό 2_PINAKES_ESODON_DAPANON_01_2012_14-02-2012" xfId="95"/>
    <cellStyle name="Κανονικό 3" xfId="2"/>
    <cellStyle name="Κανονικό 4" xfId="96"/>
    <cellStyle name="Κανονικό 5" xfId="97"/>
    <cellStyle name="Κανονικό 5 2" xfId="133"/>
    <cellStyle name="Κανονικό 5 3" xfId="188"/>
    <cellStyle name="Κανονικό 6" xfId="98"/>
    <cellStyle name="Κανονικό 7" xfId="99"/>
    <cellStyle name="Κανονικό 7 2" xfId="134"/>
    <cellStyle name="Κανονικό 7 3" xfId="189"/>
    <cellStyle name="Κανονικό 8" xfId="107"/>
    <cellStyle name="Κανονικό 9" xfId="108"/>
    <cellStyle name="Κανονικό 9 2" xfId="110"/>
    <cellStyle name="Κανονικό 9 3" xfId="140"/>
    <cellStyle name="Κόμμα" xfId="117" builtinId="3"/>
    <cellStyle name="Κόμμα 2" xfId="100"/>
    <cellStyle name="Κόμμα 2 2" xfId="135"/>
    <cellStyle name="Κόμμα 2 2 2" xfId="215"/>
    <cellStyle name="Κόμμα 2 2 2 2" xfId="366"/>
    <cellStyle name="Κόμμα 2 2 3" xfId="442"/>
    <cellStyle name="Κόμμα 2 2 4" xfId="295"/>
    <cellStyle name="Κόμμα 2 3" xfId="190"/>
    <cellStyle name="Κόμμα 2 3 2" xfId="426"/>
    <cellStyle name="Κόμμα 2 3 3" xfId="342"/>
    <cellStyle name="Κόμμα 2 4" xfId="170"/>
    <cellStyle name="Κόμμα 2 4 2" xfId="324"/>
    <cellStyle name="Κόμμα 2 5" xfId="412"/>
    <cellStyle name="Κόμμα 2 6" xfId="271"/>
    <cellStyle name="Κόμμα 3" xfId="101"/>
    <cellStyle name="Κόμμα 3 2" xfId="136"/>
    <cellStyle name="Κόμμα 3 2 2" xfId="216"/>
    <cellStyle name="Κόμμα 3 2 2 2" xfId="367"/>
    <cellStyle name="Κόμμα 3 2 3" xfId="443"/>
    <cellStyle name="Κόμμα 3 2 4" xfId="296"/>
    <cellStyle name="Κόμμα 3 3" xfId="191"/>
    <cellStyle name="Κόμμα 3 3 2" xfId="427"/>
    <cellStyle name="Κόμμα 3 3 3" xfId="343"/>
    <cellStyle name="Κόμμα 3 4" xfId="171"/>
    <cellStyle name="Κόμμα 3 4 2" xfId="325"/>
    <cellStyle name="Κόμμα 3 5" xfId="413"/>
    <cellStyle name="Κόμμα 3 6" xfId="272"/>
    <cellStyle name="Κόμμα 4" xfId="102"/>
    <cellStyle name="Κόμμα 4 2" xfId="137"/>
    <cellStyle name="Κόμμα 4 2 2" xfId="217"/>
    <cellStyle name="Κόμμα 4 2 2 2" xfId="368"/>
    <cellStyle name="Κόμμα 4 2 3" xfId="444"/>
    <cellStyle name="Κόμμα 4 2 4" xfId="297"/>
    <cellStyle name="Κόμμα 4 3" xfId="192"/>
    <cellStyle name="Κόμμα 4 3 2" xfId="428"/>
    <cellStyle name="Κόμμα 4 3 3" xfId="344"/>
    <cellStyle name="Κόμμα 4 4" xfId="172"/>
    <cellStyle name="Κόμμα 4 4 2" xfId="326"/>
    <cellStyle name="Κόμμα 4 5" xfId="414"/>
    <cellStyle name="Κόμμα 4 6" xfId="273"/>
    <cellStyle name="Κόμμα 5" xfId="199"/>
    <cellStyle name="Κόμμα 5 2" xfId="434"/>
    <cellStyle name="Κόμμα 5 3" xfId="350"/>
    <cellStyle name="Κόμμα 6" xfId="279"/>
    <cellStyle name="Νόμισμα 2" xfId="106"/>
    <cellStyle name="Νόμισμα 2 2" xfId="139"/>
    <cellStyle name="Νόμισμα 2 2 2" xfId="218"/>
    <cellStyle name="Νόμισμα 2 2 2 2" xfId="369"/>
    <cellStyle name="Νόμισμα 2 2 3" xfId="445"/>
    <cellStyle name="Νόμισμα 2 2 4" xfId="298"/>
    <cellStyle name="Νόμισμα 2 3" xfId="156"/>
    <cellStyle name="Νόμισμα 2 3 2" xfId="194"/>
    <cellStyle name="Νόμισμα 2 3 2 2" xfId="429"/>
    <cellStyle name="Νόμισμα 2 3 3" xfId="345"/>
    <cellStyle name="Νόμισμα 2 4" xfId="173"/>
    <cellStyle name="Νόμισμα 2 4 2" xfId="327"/>
    <cellStyle name="Νόμισμα 2 5" xfId="415"/>
    <cellStyle name="Νόμισμα 2 6" xfId="274"/>
    <cellStyle name="Ποσοστό 2" xfId="103"/>
    <cellStyle name="Ποσοστό 3" xfId="104"/>
    <cellStyle name="Ποσοστό 3 2" xfId="138"/>
    <cellStyle name="Ποσοστό 3 3" xfId="193"/>
    <cellStyle name="Ποσοστό 4" xfId="10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9BFFC8"/>
      <color rgb="FFB9FFD9"/>
      <color rgb="FFFFFFCC"/>
      <color rgb="FFFFFF66"/>
      <color rgb="FFDA9694"/>
      <color rgb="FFF2DCDB"/>
      <color rgb="FFE6B8B7"/>
      <color rgb="FF5DFFA6"/>
      <color rgb="FFE5DDE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4.xml"/><Relationship Id="rId26" Type="http://schemas.openxmlformats.org/officeDocument/2006/relationships/externalLink" Target="externalLinks/externalLink12.xml"/><Relationship Id="rId39" Type="http://schemas.openxmlformats.org/officeDocument/2006/relationships/externalLink" Target="externalLinks/externalLink25.xml"/><Relationship Id="rId21" Type="http://schemas.openxmlformats.org/officeDocument/2006/relationships/externalLink" Target="externalLinks/externalLink7.xml"/><Relationship Id="rId34" Type="http://schemas.openxmlformats.org/officeDocument/2006/relationships/externalLink" Target="externalLinks/externalLink20.xml"/><Relationship Id="rId42" Type="http://schemas.openxmlformats.org/officeDocument/2006/relationships/externalLink" Target="externalLinks/externalLink28.xml"/><Relationship Id="rId47" Type="http://schemas.openxmlformats.org/officeDocument/2006/relationships/externalLink" Target="externalLinks/externalLink33.xml"/><Relationship Id="rId50" Type="http://schemas.openxmlformats.org/officeDocument/2006/relationships/externalLink" Target="externalLinks/externalLink36.xml"/><Relationship Id="rId55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9" Type="http://schemas.openxmlformats.org/officeDocument/2006/relationships/externalLink" Target="externalLinks/externalLink15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0.xml"/><Relationship Id="rId32" Type="http://schemas.openxmlformats.org/officeDocument/2006/relationships/externalLink" Target="externalLinks/externalLink18.xml"/><Relationship Id="rId37" Type="http://schemas.openxmlformats.org/officeDocument/2006/relationships/externalLink" Target="externalLinks/externalLink23.xml"/><Relationship Id="rId40" Type="http://schemas.openxmlformats.org/officeDocument/2006/relationships/externalLink" Target="externalLinks/externalLink26.xml"/><Relationship Id="rId45" Type="http://schemas.openxmlformats.org/officeDocument/2006/relationships/externalLink" Target="externalLinks/externalLink31.xml"/><Relationship Id="rId53" Type="http://schemas.openxmlformats.org/officeDocument/2006/relationships/externalLink" Target="externalLinks/externalLink39.xml"/><Relationship Id="rId5" Type="http://schemas.openxmlformats.org/officeDocument/2006/relationships/worksheet" Target="worksheets/sheet5.xml"/><Relationship Id="rId19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8.xml"/><Relationship Id="rId27" Type="http://schemas.openxmlformats.org/officeDocument/2006/relationships/externalLink" Target="externalLinks/externalLink13.xml"/><Relationship Id="rId30" Type="http://schemas.openxmlformats.org/officeDocument/2006/relationships/externalLink" Target="externalLinks/externalLink16.xml"/><Relationship Id="rId35" Type="http://schemas.openxmlformats.org/officeDocument/2006/relationships/externalLink" Target="externalLinks/externalLink21.xml"/><Relationship Id="rId43" Type="http://schemas.openxmlformats.org/officeDocument/2006/relationships/externalLink" Target="externalLinks/externalLink29.xml"/><Relationship Id="rId48" Type="http://schemas.openxmlformats.org/officeDocument/2006/relationships/externalLink" Target="externalLinks/externalLink34.xml"/><Relationship Id="rId56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37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3.xml"/><Relationship Id="rId25" Type="http://schemas.openxmlformats.org/officeDocument/2006/relationships/externalLink" Target="externalLinks/externalLink11.xml"/><Relationship Id="rId33" Type="http://schemas.openxmlformats.org/officeDocument/2006/relationships/externalLink" Target="externalLinks/externalLink19.xml"/><Relationship Id="rId38" Type="http://schemas.openxmlformats.org/officeDocument/2006/relationships/externalLink" Target="externalLinks/externalLink24.xml"/><Relationship Id="rId46" Type="http://schemas.openxmlformats.org/officeDocument/2006/relationships/externalLink" Target="externalLinks/externalLink32.xml"/><Relationship Id="rId20" Type="http://schemas.openxmlformats.org/officeDocument/2006/relationships/externalLink" Target="externalLinks/externalLink6.xml"/><Relationship Id="rId41" Type="http://schemas.openxmlformats.org/officeDocument/2006/relationships/externalLink" Target="externalLinks/externalLink27.xml"/><Relationship Id="rId54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externalLink" Target="externalLinks/externalLink1.xml"/><Relationship Id="rId23" Type="http://schemas.openxmlformats.org/officeDocument/2006/relationships/externalLink" Target="externalLinks/externalLink9.xml"/><Relationship Id="rId28" Type="http://schemas.openxmlformats.org/officeDocument/2006/relationships/externalLink" Target="externalLinks/externalLink14.xml"/><Relationship Id="rId36" Type="http://schemas.openxmlformats.org/officeDocument/2006/relationships/externalLink" Target="externalLinks/externalLink22.xml"/><Relationship Id="rId49" Type="http://schemas.openxmlformats.org/officeDocument/2006/relationships/externalLink" Target="externalLinks/externalLink35.xml"/><Relationship Id="rId57" Type="http://schemas.openxmlformats.org/officeDocument/2006/relationships/calcChain" Target="calcChain.xml"/><Relationship Id="rId10" Type="http://schemas.openxmlformats.org/officeDocument/2006/relationships/worksheet" Target="worksheets/sheet10.xml"/><Relationship Id="rId31" Type="http://schemas.openxmlformats.org/officeDocument/2006/relationships/externalLink" Target="externalLinks/externalLink17.xml"/><Relationship Id="rId44" Type="http://schemas.openxmlformats.org/officeDocument/2006/relationships/externalLink" Target="externalLinks/externalLink30.xml"/><Relationship Id="rId52" Type="http://schemas.openxmlformats.org/officeDocument/2006/relationships/externalLink" Target="externalLinks/externalLink3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1.8.152\Users\vvasilop\AppData\Local\Microsoft\Windows\Temporary%20Internet%20Files\Content.Outlook\LSOGHIUL\afr\LIQUID\1998\Review\SCEN-97B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egean.gr\E\C\E\DOC\UB\EST\98VISIT.MAY\SR\BOPMIS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egean.gr\E\C\C\A\DATA\LCA\REAL\CONTENT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egean.gr\E\C\E\afr\DATA\CIV\RED\2000\RED-tables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egean.gr\E\C\C\Applications\Microsoft%20Office%202011\Office\Startup\Excel\MON\1999\sept19\mnit0806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1.8.152\E\C\C\Users\geoffreygottlieb\Downloads\Fpsfwn03p\mcd\DATA\DA\ARM\Reports\Staff%20Reports\Recent%20Economic%20Development\ArmRed02\ArmRed02_Tables_new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egean.gr\E\C\C\Applications\Microsoft%20Office%202011\Office\Startup\Excel\Bgr\GEN\BG%20SINAWA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egean.gr\E\C\E\afr\NGA%20local\scenario%20III\STA-ins\NGCPI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.imf.org/DATA/C2/BRB/Sector%20Data/Real/current%20data%20files/DATA/US/ARM/REP/97ARMRED/TABLES/EDSSARMRED97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egean.gr\E\C\C\My%20Documents\Mission%20to%20Burkina\bfabop_bakup%20to%20redesign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WIN\TEMP\BOP9703_stres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egean.gr\E\C\Users\geoffreygottlieb\Downloads\FPSGWN03P\AFR\Documents%20and%20Settings\myulek\Local%20Settings\Temporary%20Internet%20Files\OLK11C\SR-03-03-tables(1-14)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1.8.152\Users\vvasilop\AppData\Local\Microsoft\Windows\Temporary%20Internet%20Files\Content.Outlook\LSOGHIUL\afr\WIN\TEMP\BOP9703_stress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egean.gr\E\C\Q\DATA\GR\Old%20FR%20Directory\Quota%20Information\secretariat\11REV%20CQ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egean.gr\E\C\Users\geoffreygottlieb\Downloads\FPSGWN03P\WHD\DNCFP\Recursos\Proyrena\Anual\2002\Alt4_Proy2002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WHD\DNCFP\Recursos\Proyrena\Anual\2002\Alt4_Proy2002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egean.gr\E\C\E\afr\Documents%20and%20Settings\MCUC\My%20Local%20Documents\COG\2002\frame\SR_01\cghub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WHD\DRAFTS\ST\RK\Requests\Christoph\debt%20restructuring%20comparison%20countries%2014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egean.gr\E\C\Users\geoffreygottlieb\Downloads\Fpsgwn03p\afr\IMF\Nigeria\Statistics\Bloomberg_Nigeria_Db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ATA\EU\Reports\June%202002\Supplement\Figure%201%20Supplement%20financial%20markets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AFR\Documents%20and%20Settings\myulek\Local%20Settings\Temporary%20Internet%20Files\OLK11C\SR-03-03-tables(1-14)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egean.gr\E\C\Users\geoffreygottlieb\Downloads\Fpsgwn03p\afr\DATA\SYC\Current\Scmony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1.8.152\Users\vvasilop\AppData\Local\Microsoft\Windows\Temporary%20Internet%20Files\Content.Outlook\LSOGHIUL\afr\NGA%20local\scenario%20III\STA-ins\NGCPI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egean.gr\E\C\Users\geoffreygottlieb\Downloads\FPSGWN03P\WHD\My%20Documents\LatinAmerica\Colombia\Reports%20Mission%20April%202000\Fiscal%20Tables\Fiscal%20Tables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egean.gr\E\C\R\DATA\MLI\Current\MLIBOP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AFR\DATA\COD\Main\CDCAD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egean.gr\E\C\Users\geoffreygottlieb\Downloads\Data1\pdr\WINDOWS\TEMP\CRI-BOP-01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egean.gr\E\C\Users\geoffreygottlieb\Downloads\Data1\pdr\DATA\CA\CRI\EXTERNAL\Output\CRI-BOP-01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egean.gr\E\C\Users\geoffreygottlieb\Downloads\Data1\pdr\DATA\CA\CRI\Dbase\Dinput\CRI-INPUT-ABOP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egean.gr\E\C\Users\geoffreygottlieb\Downloads\Data1\pdr\DATA\CA\CRI\EXTERNAL\Output\Other-2002\CRI-INPUT-ABOP-4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afr\DATA\CIV\RED\2000\RED-tables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AFR\Users\AManoel\My%20Documents\Mozambique%20AFR\Missions\2004%20Feb%20mission%20New%20Prog\Brief\moz%20macroframework%20Brief%20Feb2004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1.8.152\Users\vvasilop\AppData\Local\Microsoft\Windows\Temporary%20Internet%20Files\Content.Outlook\LSOGHIUL\afr\WIN\TEMP\Mozambique%20Enhanced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1.8.152\Users\vvasilop\AppData\Local\Microsoft\Windows\Temporary%20Internet%20Files\Content.Outlook\LSOGHIUL\DATA\UB\LVA\REP\SR99JUN\LVchart699a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egean.gr\WIN\TEMP\weo%20extra%20vulnerabilty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egean.gr\E\C\A\WIN\Temporary%20Internet%20Files\OLK7022\bfamon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egean.gr\E\C\Users\geoffreygottlieb\Downloads\FPSGWN03P\AFR\WIN\TEMP\aimf\Bfatofne2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egean.gr\E\C\E\afr\WIN\Temporary%20Internet%20Files\OLKD2B0\Civfis_m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egean.gr\E\C\E\afr\WIN\TEMP\BOP970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Info"/>
      <sheetName val="Summary of Changes"/>
      <sheetName val="Large Projections"/>
      <sheetName val="Table 1"/>
      <sheetName val="Table 2"/>
      <sheetName val="Table 3"/>
      <sheetName val="Table 4"/>
      <sheetName val="Table 5"/>
      <sheetName val="Table 6"/>
      <sheetName val="New Figure 1"/>
      <sheetName val="UFC Summary"/>
      <sheetName val="Holdings"/>
      <sheetName val="Position as of End-July 1997"/>
      <sheetName val="Liquidity Calculations (Sc. 2)"/>
      <sheetName val="Liquidity Calculations (Sc. 3)"/>
      <sheetName val="Chart"/>
      <sheetName val="Projected Arr (Sc.1)"/>
      <sheetName val="Projected Arr (Sc.2)"/>
      <sheetName val="Projected Arr (Sc.3)"/>
      <sheetName val="Projected Arr (Nov 97)"/>
      <sheetName val="Projected Pur (Sc.1)"/>
      <sheetName val="Projected Pur (Sc.2 &amp;3)"/>
      <sheetName val="Purchases Feb - May 1998"/>
      <sheetName val="Purchases by Month"/>
      <sheetName val="Ratios"/>
      <sheetName val="Ratio Data"/>
      <sheetName val="Precautionary arrangements"/>
      <sheetName val="Projection Summary"/>
      <sheetName val="Old Table 4"/>
      <sheetName val="Liquidity Calculations (Sc. 1)"/>
      <sheetName val="Old Table 6"/>
      <sheetName val="Figure 1"/>
      <sheetName val="C"/>
      <sheetName val="ΛΙΣΤΑ 2"/>
      <sheetName val="ΛΙΣΤΑ 1"/>
      <sheetName val="seignior"/>
      <sheetName val="data"/>
      <sheetName val="COP FED"/>
      <sheetName val="Summary_Info"/>
      <sheetName val="Summary_of_Changes"/>
      <sheetName val="Large_Projections"/>
      <sheetName val="Table_1"/>
      <sheetName val="Table_2"/>
      <sheetName val="Table_3"/>
      <sheetName val="Table_4"/>
      <sheetName val="Table_5"/>
      <sheetName val="Table_6"/>
      <sheetName val="New_Figure_1"/>
      <sheetName val="UFC_Summary"/>
      <sheetName val="Position_as_of_End-July_1997"/>
      <sheetName val="Liquidity_Calculations_(Sc__2)"/>
      <sheetName val="Liquidity_Calculations_(Sc__3)"/>
      <sheetName val="Projected_Arr_(Sc_1)"/>
      <sheetName val="Projected_Arr_(Sc_2)"/>
      <sheetName val="Projected_Arr_(Sc_3)"/>
      <sheetName val="Projected_Arr_(Nov_97)"/>
      <sheetName val="Projected_Pur_(Sc_1)"/>
      <sheetName val="Projected_Pur_(Sc_2_&amp;3)"/>
      <sheetName val="Purchases_Feb_-_May_1998"/>
      <sheetName val="Purchases_by_Month"/>
      <sheetName val="Ratio_Data"/>
      <sheetName val="Precautionary_arrangements"/>
      <sheetName val="Projection_Summary"/>
      <sheetName val="Old_Table_4"/>
      <sheetName val="Liquidity_Calculations_(Sc__1)"/>
      <sheetName val="Old_Table_6"/>
      <sheetName val="Figure_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2">
          <cell r="A2" t="str">
            <v>Table 4. Outstanding Fund Credit by Region 1/</v>
          </cell>
        </row>
        <row r="11">
          <cell r="B11">
            <v>1985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/>
      <sheetData sheetId="39">
        <row r="2">
          <cell r="A2" t="str">
            <v>Table 4. Outstanding Fund Credit by Region 1/</v>
          </cell>
        </row>
      </sheetData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BOP"/>
      <sheetName val="RoadMap"/>
      <sheetName val="BOE Data"/>
      <sheetName val="BOEDOL"/>
      <sheetName val="Sheet4"/>
      <sheetName val="WEO"/>
      <sheetName val="TRE"/>
      <sheetName val="DESK"/>
      <sheetName val="STAT"/>
      <sheetName val="Assumptions"/>
      <sheetName val="CAP-REPAY"/>
      <sheetName val="Trade"/>
      <sheetName val="Services"/>
      <sheetName val="Capital Act."/>
      <sheetName val="TRY-BOP"/>
      <sheetName val="NIR"/>
      <sheetName val="Sheet3"/>
      <sheetName val="Sheet1"/>
      <sheetName val="DEBT-NON-D-FL"/>
      <sheetName val="DEBT-RAWDT"/>
      <sheetName val="Debt"/>
      <sheetName val="debt-nt"/>
      <sheetName val="Print Table"/>
      <sheetName val="FDI"/>
      <sheetName val="CompDebt"/>
      <sheetName val="Sheet2"/>
      <sheetName val="Graphs"/>
      <sheetName val="Module1"/>
      <sheetName val="Module2"/>
      <sheetName val="Module3"/>
      <sheetName val="Module4"/>
      <sheetName val="Module5"/>
      <sheetName val="Module6"/>
      <sheetName val="Module7"/>
      <sheetName val="Module8"/>
      <sheetName val="Module9"/>
      <sheetName val="Module10"/>
      <sheetName val="Module11"/>
      <sheetName val="Module1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Data(2)"/>
      <sheetName val="Tab 2"/>
      <sheetName val="Tab 3"/>
      <sheetName val="Tab 12"/>
      <sheetName val="Tab 13"/>
      <sheetName val="Tab 14"/>
      <sheetName val="Tab 15"/>
      <sheetName val="Tab 18"/>
      <sheetName val="Tab 19"/>
      <sheetName val="Tab 2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ME"/>
      <sheetName val="A"/>
      <sheetName val="Basicdata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 &amp; 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Me"/>
      <sheetName val="MA Balance"/>
      <sheetName val="MAreserves"/>
      <sheetName val="DMB-T4"/>
      <sheetName val="T 5. MA Forwards etc."/>
      <sheetName val="T. 6 Sberbank, Vneshtorg, VEB"/>
      <sheetName val="T 8. FX items"/>
      <sheetName val="T 7. Prud. Ind."/>
      <sheetName val="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VATE_OLD"/>
      <sheetName val="monsurv-bc"/>
      <sheetName val="2"/>
      <sheetName val="dep fonct"/>
      <sheetName val="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Macro"/>
      <sheetName val="Vulner"/>
      <sheetName val="SIbal"/>
      <sheetName val="ControlSheet"/>
      <sheetName val="Inputs(exo)"/>
      <sheetName val="Macro(exo)"/>
      <sheetName val="MEI-Table"/>
      <sheetName val="Nat Acc"/>
      <sheetName val="IMF-AEAF-BNB"/>
      <sheetName val="MT-A"/>
      <sheetName val="Kosovo"/>
      <sheetName val="FISCMT"/>
      <sheetName val="bopmt"/>
      <sheetName val="seignior"/>
      <sheetName val="GDP ORIGIN EXPEND"/>
      <sheetName val="NGDP-Hist"/>
      <sheetName val="Decomposition"/>
      <sheetName val="Current price GDP"/>
      <sheetName val="Base year price GDP"/>
      <sheetName val="NGDPR-Hist"/>
      <sheetName val="Real GDP growth"/>
      <sheetName val="Deflator"/>
      <sheetName val="ARealGDP"/>
      <sheetName val="WEO"/>
      <sheetName val="Mic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PIINDEX"/>
      <sheetName val="CPICOMP"/>
      <sheetName val="INSINDEX"/>
      <sheetName val="INSPERCHG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BASICIND"/>
      <sheetName val="CONS_GOVT"/>
      <sheetName val="CONS_GOVT_GDP"/>
      <sheetName val="CBANK"/>
      <sheetName val="MSURVEY"/>
      <sheetName val="BOPEF"/>
      <sheetName val="STATINDEX---&gt;"/>
      <sheetName val="NGDP_R"/>
      <sheetName val="NGDP"/>
      <sheetName val="AGRI"/>
      <sheetName val="INDCOM"/>
      <sheetName val="ELECTR"/>
      <sheetName val="PCPI"/>
      <sheetName val="MAINCOM"/>
      <sheetName val="WAGES"/>
      <sheetName val="EMPLOY"/>
      <sheetName val="LABORMKT"/>
      <sheetName val="EMPL_PUBL"/>
      <sheetName val="EMPL_BUDG"/>
      <sheetName val="STATE"/>
      <sheetName val="STATE_GDP"/>
      <sheetName val="TAXREV"/>
      <sheetName val="CURREXP"/>
      <sheetName val="EMPFUND"/>
      <sheetName val="EMPFUND_GDP"/>
      <sheetName val="PENSION"/>
      <sheetName val="BENEFIT_UNEMP"/>
      <sheetName val="BNKLOANS"/>
      <sheetName val="INTERST"/>
      <sheetName val="TRADE"/>
      <sheetName val="DOT"/>
      <sheetName val="EXTDEBT"/>
      <sheetName val="PRIVATE"/>
      <sheetName val="ARREARS"/>
      <sheetName val="ENERG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Assum"/>
      <sheetName val="Links-In"/>
      <sheetName val="Links-Out"/>
      <sheetName val="Debtend2000"/>
      <sheetName val="BoP"/>
      <sheetName val="BOPRED"/>
      <sheetName val="BOPUS$"/>
      <sheetName val="BOPRED_SDR"/>
      <sheetName val="weta"/>
      <sheetName val="bopalt"/>
      <sheetName val="alternat."/>
      <sheetName val="Exports"/>
      <sheetName val="RED31"/>
      <sheetName val="RED32"/>
      <sheetName val="Imports"/>
      <sheetName val="ToT"/>
      <sheetName val="S&amp;TRED"/>
      <sheetName val="S&amp;T"/>
      <sheetName val="CA"/>
      <sheetName val="IMF_CD_Servicing"/>
      <sheetName val="SPA2"/>
      <sheetName val="SPA"/>
      <sheetName val="DEBTPRO"/>
      <sheetName val="Multisurv-debt"/>
      <sheetName val="Ext_fin_CFAF"/>
      <sheetName val="External_financing_SDR"/>
      <sheetName val="WB Financing"/>
      <sheetName val="Ex_Pub_Fin"/>
      <sheetName val="Fund_Credit"/>
      <sheetName val="Import origin"/>
      <sheetName val="Export destination"/>
      <sheetName val="WEO"/>
      <sheetName val="Debt Service"/>
      <sheetName val="PDRel"/>
      <sheetName val="SDS"/>
      <sheetName val="Service Due (CFAF)"/>
      <sheetName val="Service Due (Devises)"/>
      <sheetName val="XR"/>
      <sheetName val="DSP"/>
      <sheetName val="DSA-In"/>
      <sheetName val="DSA-Out"/>
      <sheetName val="DSA_Summary"/>
      <sheetName val="Macros"/>
      <sheetName val="Module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C"/>
      <sheetName val="BoP OUT Medium"/>
      <sheetName val="BoP OUT Long"/>
      <sheetName val="DebtServiceOutLong"/>
      <sheetName val="IMF Assistance"/>
      <sheetName val="large projects"/>
      <sheetName val="OUTPUT"/>
      <sheetName val="DebtService to budget"/>
      <sheetName val="Terms of Trade"/>
      <sheetName val="Exports"/>
      <sheetName val="Services"/>
      <sheetName val="B"/>
      <sheetName val="D"/>
      <sheetName val="E"/>
      <sheetName val="F"/>
      <sheetName val="Workspace contents"/>
      <sheetName val="Contents"/>
      <sheetName val="Fund_Credit"/>
      <sheetName val="monsurv-bc"/>
      <sheetName val="PRIVATE_OLD"/>
      <sheetName val="ex rate"/>
      <sheetName val="seignior"/>
      <sheetName val="BoP_OUT_Medium"/>
      <sheetName val="BoP_OUT_Long"/>
      <sheetName val="IMF_Assistance"/>
      <sheetName val="large_projects"/>
      <sheetName val="DebtService_to_budget"/>
      <sheetName val="Terms_of_Trade"/>
      <sheetName val="Workspace_contents"/>
      <sheetName val="Indic"/>
      <sheetName val="2"/>
      <sheetName val="COP FED"/>
      <sheetName val="Ex rate bloom"/>
      <sheetName val="CPIINDEX"/>
      <sheetName val="summary bop"/>
      <sheetName val="IDA-tab7"/>
    </sheetNames>
    <sheetDataSet>
      <sheetData sheetId="0" refreshError="1"/>
      <sheetData sheetId="1" refreshError="1">
        <row r="1">
          <cell r="O1" t="str">
            <v>Lyon</v>
          </cell>
        </row>
        <row r="428">
          <cell r="P428">
            <v>1998</v>
          </cell>
          <cell r="Q428">
            <v>1999</v>
          </cell>
          <cell r="R428">
            <v>1999</v>
          </cell>
          <cell r="S428">
            <v>2000</v>
          </cell>
          <cell r="T428">
            <v>2001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"/>
      <sheetName val="3"/>
      <sheetName val="4"/>
      <sheetName val="5 "/>
      <sheetName val="6"/>
      <sheetName val="7"/>
      <sheetName val="8"/>
      <sheetName val="9"/>
      <sheetName val="10"/>
      <sheetName val="11"/>
      <sheetName val="13 "/>
      <sheetName val="14"/>
      <sheetName val="Table 2[F]"/>
      <sheetName val="Table 2[E]"/>
      <sheetName val="Table 3[F]"/>
      <sheetName val="Table 3[E]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C"/>
      <sheetName val="BoP OUT Medium"/>
      <sheetName val="BoP OUT Long"/>
      <sheetName val="DebtServiceOutLong"/>
      <sheetName val="IMF Assistance"/>
      <sheetName val="large projects"/>
      <sheetName val="OUTPUT"/>
      <sheetName val="DebtService to budget"/>
      <sheetName val="Terms of Trade"/>
      <sheetName val="Exports"/>
      <sheetName val="Services"/>
      <sheetName val="B"/>
      <sheetName val="D"/>
      <sheetName val="E"/>
      <sheetName val="F"/>
      <sheetName val="Workspace contents"/>
      <sheetName val="Contents"/>
      <sheetName val="monimp"/>
      <sheetName val="interv"/>
      <sheetName val="fiscout"/>
      <sheetName val="REER"/>
      <sheetName val="summary bop"/>
      <sheetName val="seignior"/>
      <sheetName val="Fund_Credit"/>
      <sheetName val="monsurv-bc"/>
      <sheetName val="IDA-tab7"/>
      <sheetName val="BoP_OUT_Medium"/>
      <sheetName val="BoP_OUT_Long"/>
      <sheetName val="IMF_Assistance"/>
      <sheetName val="large_projects"/>
      <sheetName val="DebtService_to_budget"/>
      <sheetName val="Terms_of_Trade"/>
      <sheetName val="Workspace_contents"/>
    </sheetNames>
    <sheetDataSet>
      <sheetData sheetId="0" refreshError="1"/>
      <sheetData sheetId="1" refreshError="1">
        <row r="1">
          <cell r="O1" t="str">
            <v>Lyon</v>
          </cell>
        </row>
        <row r="428">
          <cell r="P428">
            <v>1998</v>
          </cell>
          <cell r="Q428">
            <v>1999</v>
          </cell>
          <cell r="R428">
            <v>1999</v>
          </cell>
          <cell r="S428">
            <v>2000</v>
          </cell>
          <cell r="T428">
            <v>2001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P8196F"/>
      <sheetName val="A &amp; Bseries"/>
      <sheetName val="CUR-CUP"/>
      <sheetName val="Cseries"/>
      <sheetName val="Sheet2"/>
      <sheetName val="ajustment"/>
      <sheetName val="11 rev 94 "/>
      <sheetName val="t1"/>
      <sheetName val="totem-pole"/>
      <sheetName val="table4A-B"/>
      <sheetName val="comparison"/>
      <sheetName val="5 EQS"/>
      <sheetName val="ifs_chgs"/>
      <sheetName val="data use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P FED"/>
      <sheetName val="C"/>
      <sheetName val="Fto. a partir del impuesto"/>
      <sheetName val="Datos"/>
      <sheetName val="B"/>
      <sheetName val="K"/>
      <sheetName val="X"/>
      <sheetName val="W"/>
      <sheetName val="H"/>
      <sheetName val="U"/>
      <sheetName val="E"/>
      <sheetName val="P"/>
      <sheetName val="Y"/>
      <sheetName val="L"/>
      <sheetName val="F"/>
      <sheetName val="M"/>
      <sheetName val="N"/>
      <sheetName val="Q"/>
      <sheetName val="R"/>
      <sheetName val="A"/>
      <sheetName val="J"/>
      <sheetName val="D"/>
      <sheetName val="Z"/>
      <sheetName val="S"/>
      <sheetName val="G"/>
      <sheetName val="T"/>
      <sheetName val="22 PCIAS"/>
      <sheetName val="V"/>
      <sheetName val="23PCIAS"/>
      <sheetName val="24PCIAS"/>
      <sheetName val="PCIA_REG"/>
      <sheetName val="CONTROL"/>
      <sheetName val="DIFERENCIAS"/>
      <sheetName val="Tesoro Nacional"/>
      <sheetName val="SIJP"/>
      <sheetName val="Fondo ATN"/>
      <sheetName val="Coop. Eléct."/>
      <sheetName val="C.F.E.E."/>
      <sheetName val="Total"/>
      <sheetName val="DIF_COMPROMISO_PROY_REG_MES"/>
      <sheetName val="DIF_COMPROMISO_PROY_PCIA_REG"/>
      <sheetName val="COMP_AGREG_COMPROMISO_DIST"/>
      <sheetName val="Dif_R_PrEjec"/>
    </sheetNames>
    <sheetDataSet>
      <sheetData sheetId="0" refreshError="1"/>
      <sheetData sheetId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to. a partir del impuesto"/>
      <sheetName val="Datos"/>
      <sheetName val="COP FED"/>
      <sheetName val="B"/>
      <sheetName val="K"/>
      <sheetName val="X"/>
      <sheetName val="W"/>
      <sheetName val="H"/>
      <sheetName val="U"/>
      <sheetName val="E"/>
      <sheetName val="P"/>
      <sheetName val="Y"/>
      <sheetName val="L"/>
      <sheetName val="F"/>
      <sheetName val="M"/>
      <sheetName val="N"/>
      <sheetName val="Q"/>
      <sheetName val="R"/>
      <sheetName val="A"/>
      <sheetName val="J"/>
      <sheetName val="D"/>
      <sheetName val="Z"/>
      <sheetName val="S"/>
      <sheetName val="G"/>
      <sheetName val="T"/>
      <sheetName val="22 PCIAS"/>
      <sheetName val="V"/>
      <sheetName val="23PCIAS"/>
      <sheetName val="C"/>
      <sheetName val="24PCIAS"/>
      <sheetName val="PCIA_REG"/>
      <sheetName val="CONTROL"/>
      <sheetName val="DIFERENCIAS"/>
      <sheetName val="Tesoro Nacional"/>
      <sheetName val="SIJP"/>
      <sheetName val="Fondo ATN"/>
      <sheetName val="Coop. Eléct."/>
      <sheetName val="C.F.E.E."/>
      <sheetName val="Total"/>
      <sheetName val="DIF_COMPROMISO_PROY_REG_MES"/>
      <sheetName val="DIF_COMPROMISO_PROY_PCIA_REG"/>
      <sheetName val="COMP_AGREG_COMPROMISO_DIST"/>
      <sheetName val="Dif_R_PrEjec"/>
      <sheetName val="Table 5"/>
      <sheetName val="REER"/>
      <sheetName val="dep fonct"/>
      <sheetName val="CPIINDEX"/>
      <sheetName val="2"/>
      <sheetName val="PRIVATE_OLD"/>
      <sheetName val="Fto__a_partir_del_impuesto"/>
      <sheetName val="COP_FED"/>
      <sheetName val="22_PCIAS"/>
      <sheetName val="Tesoro_Nacional"/>
      <sheetName val="Fondo_ATN"/>
      <sheetName val="Coop__Eléct_"/>
      <sheetName val="C_F_E_E_"/>
      <sheetName val="Table_5"/>
      <sheetName val="SUMMARY"/>
    </sheetNames>
    <sheetDataSet>
      <sheetData sheetId="0" refreshError="1"/>
      <sheetData sheetId="1" refreshError="1"/>
      <sheetData sheetId="2" refreshError="1">
        <row r="1">
          <cell r="A1" t="str">
            <v>DIRECCION NACIONAL DE</v>
          </cell>
        </row>
        <row r="2">
          <cell r="A2" t="str">
            <v>COORDINACION FISCAL</v>
          </cell>
        </row>
        <row r="3">
          <cell r="A3" t="str">
            <v>CON LAS PROVINCIAS</v>
          </cell>
        </row>
        <row r="5">
          <cell r="A5" t="str">
            <v xml:space="preserve">DISTRIBUCION DE RECURSOS COPARTICIPADOS </v>
          </cell>
        </row>
        <row r="6">
          <cell r="A6" t="str">
            <v>Excluye la vigencia del financiamiento del SIJP por $ 2154 millones (Ley 25082 Art. 3°)</v>
          </cell>
        </row>
        <row r="8">
          <cell r="A8" t="str">
            <v>AÑO 2002 (*)</v>
          </cell>
        </row>
        <row r="10">
          <cell r="A10" t="str">
            <v>- En miles de Pesos -</v>
          </cell>
        </row>
        <row r="15">
          <cell r="A15" t="str">
            <v>PROVINCIA</v>
          </cell>
          <cell r="B15" t="str">
            <v>ENERO</v>
          </cell>
          <cell r="C15" t="str">
            <v>FEBRERO</v>
          </cell>
          <cell r="D15" t="str">
            <v>MARZO</v>
          </cell>
          <cell r="E15" t="str">
            <v>ABRIL</v>
          </cell>
          <cell r="F15" t="str">
            <v>MAYO</v>
          </cell>
          <cell r="G15" t="str">
            <v>JUNIO</v>
          </cell>
          <cell r="H15" t="str">
            <v>JULIO</v>
          </cell>
          <cell r="I15" t="str">
            <v>AGOSTO</v>
          </cell>
          <cell r="J15" t="str">
            <v>SETIEMBRE</v>
          </cell>
          <cell r="K15" t="str">
            <v>OCTUBRE</v>
          </cell>
          <cell r="L15" t="str">
            <v>NOVIEMBRE</v>
          </cell>
          <cell r="M15" t="str">
            <v>DICIEMBRE</v>
          </cell>
          <cell r="N15" t="str">
            <v>TOTAL</v>
          </cell>
        </row>
        <row r="19">
          <cell r="A19" t="str">
            <v>BUENOS AIRES</v>
          </cell>
          <cell r="B19">
            <v>199118.5</v>
          </cell>
          <cell r="C19">
            <v>176756.6</v>
          </cell>
          <cell r="D19">
            <v>172078.8</v>
          </cell>
          <cell r="E19">
            <v>163054.20000000001</v>
          </cell>
          <cell r="F19">
            <v>186409.3</v>
          </cell>
          <cell r="G19">
            <v>210500.1</v>
          </cell>
          <cell r="H19">
            <v>177983.8</v>
          </cell>
          <cell r="I19">
            <v>184743.7</v>
          </cell>
          <cell r="J19">
            <v>181129.1</v>
          </cell>
          <cell r="K19">
            <v>192775.4</v>
          </cell>
          <cell r="L19">
            <v>198727.7</v>
          </cell>
          <cell r="M19">
            <v>198239.7</v>
          </cell>
          <cell r="N19">
            <v>2241516.9</v>
          </cell>
        </row>
        <row r="20">
          <cell r="A20" t="str">
            <v>CATAMARCA</v>
          </cell>
          <cell r="B20">
            <v>24974.400000000001</v>
          </cell>
          <cell r="C20">
            <v>22169.7</v>
          </cell>
          <cell r="D20">
            <v>21583</v>
          </cell>
          <cell r="E20">
            <v>20451.099999999999</v>
          </cell>
          <cell r="F20">
            <v>23380.400000000001</v>
          </cell>
          <cell r="G20">
            <v>26402</v>
          </cell>
          <cell r="H20">
            <v>22323.599999999999</v>
          </cell>
          <cell r="I20">
            <v>23171.5</v>
          </cell>
          <cell r="J20">
            <v>22718.1</v>
          </cell>
          <cell r="K20">
            <v>24178.799999999999</v>
          </cell>
          <cell r="L20">
            <v>24925.4</v>
          </cell>
          <cell r="M20">
            <v>24864.2</v>
          </cell>
          <cell r="N20">
            <v>281142.2</v>
          </cell>
        </row>
        <row r="21">
          <cell r="A21" t="str">
            <v>CORDOBA</v>
          </cell>
          <cell r="B21">
            <v>80512</v>
          </cell>
          <cell r="C21">
            <v>71470.100000000006</v>
          </cell>
          <cell r="D21">
            <v>69578.7</v>
          </cell>
          <cell r="E21">
            <v>65929.600000000006</v>
          </cell>
          <cell r="F21">
            <v>75373.100000000006</v>
          </cell>
          <cell r="G21">
            <v>85114</v>
          </cell>
          <cell r="H21">
            <v>71966.3</v>
          </cell>
          <cell r="I21">
            <v>74699.600000000006</v>
          </cell>
          <cell r="J21">
            <v>73238.100000000006</v>
          </cell>
          <cell r="K21">
            <v>77947.199999999997</v>
          </cell>
          <cell r="L21">
            <v>80353.899999999994</v>
          </cell>
          <cell r="M21">
            <v>80156.600000000006</v>
          </cell>
          <cell r="N21">
            <v>906339.2</v>
          </cell>
        </row>
        <row r="22">
          <cell r="A22" t="str">
            <v>CORRIENTES</v>
          </cell>
          <cell r="B22">
            <v>33706.699999999997</v>
          </cell>
          <cell r="C22">
            <v>29921.3</v>
          </cell>
          <cell r="D22">
            <v>29129.5</v>
          </cell>
          <cell r="E22">
            <v>27601.8</v>
          </cell>
          <cell r="F22">
            <v>31555.3</v>
          </cell>
          <cell r="G22">
            <v>35633.4</v>
          </cell>
          <cell r="H22">
            <v>30129.1</v>
          </cell>
          <cell r="I22">
            <v>31273.4</v>
          </cell>
          <cell r="J22">
            <v>30661.5</v>
          </cell>
          <cell r="K22">
            <v>32633</v>
          </cell>
          <cell r="L22">
            <v>33640.6</v>
          </cell>
          <cell r="M22">
            <v>33558</v>
          </cell>
          <cell r="N22">
            <v>379443.6</v>
          </cell>
        </row>
        <row r="23">
          <cell r="A23" t="str">
            <v>CHACO</v>
          </cell>
          <cell r="B23">
            <v>45233.4</v>
          </cell>
          <cell r="C23">
            <v>40153.5</v>
          </cell>
          <cell r="D23">
            <v>39090.800000000003</v>
          </cell>
          <cell r="E23">
            <v>37040.699999999997</v>
          </cell>
          <cell r="F23">
            <v>42346.3</v>
          </cell>
          <cell r="G23">
            <v>47818.9</v>
          </cell>
          <cell r="H23">
            <v>40432.300000000003</v>
          </cell>
          <cell r="I23">
            <v>41967.9</v>
          </cell>
          <cell r="J23">
            <v>41146.800000000003</v>
          </cell>
          <cell r="K23">
            <v>43792.4</v>
          </cell>
          <cell r="L23">
            <v>45144.6</v>
          </cell>
          <cell r="M23">
            <v>45033.8</v>
          </cell>
          <cell r="N23">
            <v>509201.4</v>
          </cell>
        </row>
        <row r="24">
          <cell r="A24" t="str">
            <v>CHUBUT</v>
          </cell>
          <cell r="B24">
            <v>14339.9</v>
          </cell>
          <cell r="C24">
            <v>12729.5</v>
          </cell>
          <cell r="D24">
            <v>12392.6</v>
          </cell>
          <cell r="E24">
            <v>11742.7</v>
          </cell>
          <cell r="F24">
            <v>13424.6</v>
          </cell>
          <cell r="G24">
            <v>15159.6</v>
          </cell>
          <cell r="H24">
            <v>12817.9</v>
          </cell>
          <cell r="I24">
            <v>13304.7</v>
          </cell>
          <cell r="J24">
            <v>13044.4</v>
          </cell>
          <cell r="K24">
            <v>13883.1</v>
          </cell>
          <cell r="L24">
            <v>14311.8</v>
          </cell>
          <cell r="M24">
            <v>14276.6</v>
          </cell>
          <cell r="N24">
            <v>161427.39999999997</v>
          </cell>
        </row>
        <row r="25">
          <cell r="A25" t="str">
            <v>ENTRE RIOS</v>
          </cell>
          <cell r="B25">
            <v>44272.800000000003</v>
          </cell>
          <cell r="C25">
            <v>39300.800000000003</v>
          </cell>
          <cell r="D25">
            <v>38260.699999999997</v>
          </cell>
          <cell r="E25">
            <v>36254.1</v>
          </cell>
          <cell r="F25">
            <v>41447</v>
          </cell>
          <cell r="G25">
            <v>46803.5</v>
          </cell>
          <cell r="H25">
            <v>39573.699999999997</v>
          </cell>
          <cell r="I25">
            <v>41076.699999999997</v>
          </cell>
          <cell r="J25">
            <v>40273</v>
          </cell>
          <cell r="K25">
            <v>42862.5</v>
          </cell>
          <cell r="L25">
            <v>44185.9</v>
          </cell>
          <cell r="M25">
            <v>44077.4</v>
          </cell>
          <cell r="N25">
            <v>498388.10000000003</v>
          </cell>
        </row>
        <row r="26">
          <cell r="A26" t="str">
            <v>FORMOSA</v>
          </cell>
          <cell r="B26">
            <v>33008.199999999997</v>
          </cell>
          <cell r="C26">
            <v>29301.200000000001</v>
          </cell>
          <cell r="D26">
            <v>28525.7</v>
          </cell>
          <cell r="E26">
            <v>27029.7</v>
          </cell>
          <cell r="F26">
            <v>30901.3</v>
          </cell>
          <cell r="G26">
            <v>34894.9</v>
          </cell>
          <cell r="H26">
            <v>29504.6</v>
          </cell>
          <cell r="I26">
            <v>30625.200000000001</v>
          </cell>
          <cell r="J26">
            <v>30026</v>
          </cell>
          <cell r="K26">
            <v>31956.7</v>
          </cell>
          <cell r="L26">
            <v>32943.4</v>
          </cell>
          <cell r="M26">
            <v>32862.5</v>
          </cell>
          <cell r="N26">
            <v>371579.4</v>
          </cell>
        </row>
        <row r="27">
          <cell r="A27" t="str">
            <v>JUJUY</v>
          </cell>
          <cell r="B27">
            <v>25760.3</v>
          </cell>
          <cell r="C27">
            <v>22867.3</v>
          </cell>
          <cell r="D27">
            <v>22262.2</v>
          </cell>
          <cell r="E27">
            <v>21094.6</v>
          </cell>
          <cell r="F27">
            <v>24116.1</v>
          </cell>
          <cell r="G27">
            <v>27232.799999999999</v>
          </cell>
          <cell r="H27">
            <v>23026.1</v>
          </cell>
          <cell r="I27">
            <v>23900.6</v>
          </cell>
          <cell r="J27">
            <v>23433</v>
          </cell>
          <cell r="K27">
            <v>24939.7</v>
          </cell>
          <cell r="L27">
            <v>25709.8</v>
          </cell>
          <cell r="M27">
            <v>25646.6</v>
          </cell>
          <cell r="N27">
            <v>289989.09999999998</v>
          </cell>
        </row>
        <row r="28">
          <cell r="A28" t="str">
            <v>LA PAMPA</v>
          </cell>
          <cell r="B28">
            <v>17028</v>
          </cell>
          <cell r="C28">
            <v>15115.7</v>
          </cell>
          <cell r="D28">
            <v>14715.7</v>
          </cell>
          <cell r="E28">
            <v>13943.9</v>
          </cell>
          <cell r="F28">
            <v>15941.2</v>
          </cell>
          <cell r="G28">
            <v>18001.3</v>
          </cell>
          <cell r="H28">
            <v>15220.6</v>
          </cell>
          <cell r="I28">
            <v>15798.7</v>
          </cell>
          <cell r="J28">
            <v>15489.6</v>
          </cell>
          <cell r="K28">
            <v>16485.599999999999</v>
          </cell>
          <cell r="L28">
            <v>16994.599999999999</v>
          </cell>
          <cell r="M28">
            <v>16952.900000000001</v>
          </cell>
          <cell r="N28">
            <v>191687.80000000002</v>
          </cell>
        </row>
        <row r="29">
          <cell r="A29" t="str">
            <v>LA RIOJA</v>
          </cell>
          <cell r="B29">
            <v>18774.5</v>
          </cell>
          <cell r="C29">
            <v>16666</v>
          </cell>
          <cell r="D29">
            <v>16225</v>
          </cell>
          <cell r="E29">
            <v>15374</v>
          </cell>
          <cell r="F29">
            <v>17576.2</v>
          </cell>
          <cell r="G29">
            <v>19847.599999999999</v>
          </cell>
          <cell r="H29">
            <v>16781.7</v>
          </cell>
          <cell r="I29">
            <v>17419.099999999999</v>
          </cell>
          <cell r="J29">
            <v>17078.3</v>
          </cell>
          <cell r="K29">
            <v>18176.400000000001</v>
          </cell>
          <cell r="L29">
            <v>18737.599999999999</v>
          </cell>
          <cell r="M29">
            <v>18691.599999999999</v>
          </cell>
          <cell r="N29">
            <v>211347.99999999997</v>
          </cell>
        </row>
        <row r="30">
          <cell r="A30" t="str">
            <v>MENDOZA</v>
          </cell>
          <cell r="B30">
            <v>37810.9</v>
          </cell>
          <cell r="C30">
            <v>33564.6</v>
          </cell>
          <cell r="D30">
            <v>32676.3</v>
          </cell>
          <cell r="E30">
            <v>30962.6</v>
          </cell>
          <cell r="F30">
            <v>35397.599999999999</v>
          </cell>
          <cell r="G30">
            <v>39972.199999999997</v>
          </cell>
          <cell r="H30">
            <v>33797.599999999999</v>
          </cell>
          <cell r="I30">
            <v>35081.300000000003</v>
          </cell>
          <cell r="J30">
            <v>34394.9</v>
          </cell>
          <cell r="K30">
            <v>36606.400000000001</v>
          </cell>
          <cell r="L30">
            <v>37736.699999999997</v>
          </cell>
          <cell r="M30">
            <v>37644.1</v>
          </cell>
          <cell r="N30">
            <v>425645.20000000007</v>
          </cell>
        </row>
        <row r="31">
          <cell r="A31" t="str">
            <v>MISIONES</v>
          </cell>
          <cell r="B31">
            <v>29951.8</v>
          </cell>
          <cell r="C31">
            <v>26588.1</v>
          </cell>
          <cell r="D31">
            <v>25884.5</v>
          </cell>
          <cell r="E31">
            <v>24527</v>
          </cell>
          <cell r="F31">
            <v>28040.1</v>
          </cell>
          <cell r="G31">
            <v>31663.9</v>
          </cell>
          <cell r="H31">
            <v>26772.7</v>
          </cell>
          <cell r="I31">
            <v>27789.599999999999</v>
          </cell>
          <cell r="J31">
            <v>27245.8</v>
          </cell>
          <cell r="K31">
            <v>28997.7</v>
          </cell>
          <cell r="L31">
            <v>29893.1</v>
          </cell>
          <cell r="M31">
            <v>29819.7</v>
          </cell>
          <cell r="N31">
            <v>337174</v>
          </cell>
        </row>
        <row r="32">
          <cell r="A32" t="str">
            <v>NEUQUEN</v>
          </cell>
          <cell r="B32">
            <v>15737.1</v>
          </cell>
          <cell r="C32">
            <v>13969.7</v>
          </cell>
          <cell r="D32">
            <v>13600</v>
          </cell>
          <cell r="E32">
            <v>12886.8</v>
          </cell>
          <cell r="F32">
            <v>14732.6</v>
          </cell>
          <cell r="G32">
            <v>16636.599999999999</v>
          </cell>
          <cell r="H32">
            <v>14066.7</v>
          </cell>
          <cell r="I32">
            <v>14601</v>
          </cell>
          <cell r="J32">
            <v>14315.3</v>
          </cell>
          <cell r="K32">
            <v>15235.8</v>
          </cell>
          <cell r="L32">
            <v>15706.2</v>
          </cell>
          <cell r="M32">
            <v>15667.6</v>
          </cell>
          <cell r="N32">
            <v>177155.40000000002</v>
          </cell>
        </row>
        <row r="33">
          <cell r="A33" t="str">
            <v>RIO NEGRO</v>
          </cell>
          <cell r="B33">
            <v>22878.7</v>
          </cell>
          <cell r="C33">
            <v>20309.3</v>
          </cell>
          <cell r="D33">
            <v>19771.8</v>
          </cell>
          <cell r="E33">
            <v>18734.900000000001</v>
          </cell>
          <cell r="F33">
            <v>21418.400000000001</v>
          </cell>
          <cell r="G33">
            <v>24186.400000000001</v>
          </cell>
          <cell r="H33">
            <v>20450.3</v>
          </cell>
          <cell r="I33">
            <v>21227</v>
          </cell>
          <cell r="J33">
            <v>20811.7</v>
          </cell>
          <cell r="K33">
            <v>22149.8</v>
          </cell>
          <cell r="L33">
            <v>22833.8</v>
          </cell>
          <cell r="M33">
            <v>22777.7</v>
          </cell>
          <cell r="N33">
            <v>257549.8</v>
          </cell>
        </row>
        <row r="34">
          <cell r="A34" t="str">
            <v>SALTA</v>
          </cell>
          <cell r="B34">
            <v>34754.6</v>
          </cell>
          <cell r="C34">
            <v>30851.5</v>
          </cell>
          <cell r="D34">
            <v>30035</v>
          </cell>
          <cell r="E34">
            <v>28459.9</v>
          </cell>
          <cell r="F34">
            <v>32536.3</v>
          </cell>
          <cell r="G34">
            <v>36741.199999999997</v>
          </cell>
          <cell r="H34">
            <v>31065.7</v>
          </cell>
          <cell r="I34">
            <v>32245.599999999999</v>
          </cell>
          <cell r="J34">
            <v>31614.7</v>
          </cell>
          <cell r="K34">
            <v>33647.5</v>
          </cell>
          <cell r="L34">
            <v>34686.400000000001</v>
          </cell>
          <cell r="M34">
            <v>34601.199999999997</v>
          </cell>
          <cell r="N34">
            <v>391239.60000000003</v>
          </cell>
        </row>
        <row r="35">
          <cell r="A35" t="str">
            <v>SAN JUAN</v>
          </cell>
          <cell r="B35">
            <v>30650.400000000001</v>
          </cell>
          <cell r="C35">
            <v>27208.2</v>
          </cell>
          <cell r="D35">
            <v>26488.2</v>
          </cell>
          <cell r="E35">
            <v>25099</v>
          </cell>
          <cell r="F35">
            <v>28694.1</v>
          </cell>
          <cell r="G35">
            <v>32402.400000000001</v>
          </cell>
          <cell r="H35">
            <v>27397.200000000001</v>
          </cell>
          <cell r="I35">
            <v>28437.7</v>
          </cell>
          <cell r="J35">
            <v>27881.3</v>
          </cell>
          <cell r="K35">
            <v>29674</v>
          </cell>
          <cell r="L35">
            <v>30590.3</v>
          </cell>
          <cell r="M35">
            <v>30515.200000000001</v>
          </cell>
          <cell r="N35">
            <v>345038</v>
          </cell>
        </row>
        <row r="36">
          <cell r="A36" t="str">
            <v>SAN LUIS</v>
          </cell>
          <cell r="B36">
            <v>20695.599999999999</v>
          </cell>
          <cell r="C36">
            <v>18371.400000000001</v>
          </cell>
          <cell r="D36">
            <v>17885.2</v>
          </cell>
          <cell r="E36">
            <v>16947.2</v>
          </cell>
          <cell r="F36">
            <v>19374.599999999999</v>
          </cell>
          <cell r="G36">
            <v>21878.6</v>
          </cell>
          <cell r="H36">
            <v>18498.900000000001</v>
          </cell>
          <cell r="I36">
            <v>19201.5</v>
          </cell>
          <cell r="J36">
            <v>18825.8</v>
          </cell>
          <cell r="K36">
            <v>20036.3</v>
          </cell>
          <cell r="L36">
            <v>20655</v>
          </cell>
          <cell r="M36">
            <v>20604.3</v>
          </cell>
          <cell r="N36">
            <v>232974.39999999997</v>
          </cell>
        </row>
        <row r="37">
          <cell r="A37" t="str">
            <v>SANTA CRUZ</v>
          </cell>
          <cell r="B37">
            <v>14339.9</v>
          </cell>
          <cell r="C37">
            <v>12729.5</v>
          </cell>
          <cell r="D37">
            <v>12392.6</v>
          </cell>
          <cell r="E37">
            <v>11742.7</v>
          </cell>
          <cell r="F37">
            <v>13424.6</v>
          </cell>
          <cell r="G37">
            <v>15159.6</v>
          </cell>
          <cell r="H37">
            <v>12817.9</v>
          </cell>
          <cell r="I37">
            <v>13304.7</v>
          </cell>
          <cell r="J37">
            <v>13044.4</v>
          </cell>
          <cell r="K37">
            <v>13883.1</v>
          </cell>
          <cell r="L37">
            <v>14311.8</v>
          </cell>
          <cell r="M37">
            <v>14276.6</v>
          </cell>
          <cell r="N37">
            <v>161427.39999999997</v>
          </cell>
        </row>
        <row r="38">
          <cell r="A38" t="str">
            <v>SANTA FE</v>
          </cell>
          <cell r="B38">
            <v>81035.899999999994</v>
          </cell>
          <cell r="C38">
            <v>71935.199999999997</v>
          </cell>
          <cell r="D38">
            <v>70031.399999999994</v>
          </cell>
          <cell r="E38">
            <v>66358.7</v>
          </cell>
          <cell r="F38">
            <v>75863.600000000006</v>
          </cell>
          <cell r="G38">
            <v>85667.9</v>
          </cell>
          <cell r="H38">
            <v>72434.600000000006</v>
          </cell>
          <cell r="I38">
            <v>75185.7</v>
          </cell>
          <cell r="J38">
            <v>73714.7</v>
          </cell>
          <cell r="K38">
            <v>78454.399999999994</v>
          </cell>
          <cell r="L38">
            <v>80876.800000000003</v>
          </cell>
          <cell r="M38">
            <v>80678.3</v>
          </cell>
          <cell r="N38">
            <v>912237.2</v>
          </cell>
        </row>
        <row r="39">
          <cell r="A39" t="str">
            <v>SANTIAGO DEL ESTERO</v>
          </cell>
          <cell r="B39">
            <v>37461.599999999999</v>
          </cell>
          <cell r="C39">
            <v>33254.5</v>
          </cell>
          <cell r="D39">
            <v>32374.5</v>
          </cell>
          <cell r="E39">
            <v>30676.6</v>
          </cell>
          <cell r="F39">
            <v>35070.6</v>
          </cell>
          <cell r="G39">
            <v>39602.9</v>
          </cell>
          <cell r="H39">
            <v>33485.4</v>
          </cell>
          <cell r="I39">
            <v>34757.199999999997</v>
          </cell>
          <cell r="J39">
            <v>34077.199999999997</v>
          </cell>
          <cell r="K39">
            <v>36268.300000000003</v>
          </cell>
          <cell r="L39">
            <v>37388.1</v>
          </cell>
          <cell r="M39">
            <v>37296.300000000003</v>
          </cell>
          <cell r="N39">
            <v>421713.19999999995</v>
          </cell>
        </row>
        <row r="40">
          <cell r="A40" t="str">
            <v>TUCUMAN</v>
          </cell>
          <cell r="B40">
            <v>43137.599999999999</v>
          </cell>
          <cell r="C40">
            <v>38293.1</v>
          </cell>
          <cell r="D40">
            <v>37279.699999999997</v>
          </cell>
          <cell r="E40">
            <v>35324.6</v>
          </cell>
          <cell r="F40">
            <v>40384.300000000003</v>
          </cell>
          <cell r="G40">
            <v>45603.4</v>
          </cell>
          <cell r="H40">
            <v>38559</v>
          </cell>
          <cell r="I40">
            <v>40023.4</v>
          </cell>
          <cell r="J40">
            <v>39240.400000000001</v>
          </cell>
          <cell r="K40">
            <v>41763.5</v>
          </cell>
          <cell r="L40">
            <v>43053</v>
          </cell>
          <cell r="M40">
            <v>42947.3</v>
          </cell>
          <cell r="N40">
            <v>485609.3</v>
          </cell>
        </row>
        <row r="41">
          <cell r="A41" t="str">
            <v>ACUM. BS. AS. - TUCUMAN</v>
          </cell>
          <cell r="B41">
            <v>905182.8</v>
          </cell>
          <cell r="C41">
            <v>803526.79999999993</v>
          </cell>
          <cell r="D41">
            <v>782261.89999999991</v>
          </cell>
          <cell r="E41">
            <v>741236.39999999979</v>
          </cell>
          <cell r="F41">
            <v>847407.59999999986</v>
          </cell>
          <cell r="G41">
            <v>956923.20000000007</v>
          </cell>
          <cell r="H41">
            <v>809105.69999999984</v>
          </cell>
          <cell r="I41">
            <v>839835.79999999993</v>
          </cell>
          <cell r="J41">
            <v>823404.10000000009</v>
          </cell>
          <cell r="K41">
            <v>876347.60000000009</v>
          </cell>
          <cell r="L41">
            <v>903406.5</v>
          </cell>
          <cell r="M41">
            <v>901188.2</v>
          </cell>
          <cell r="N41">
            <v>10189826.6</v>
          </cell>
        </row>
        <row r="42">
          <cell r="A42" t="str">
            <v>TIERRA DEL FUEGO</v>
          </cell>
          <cell r="B42">
            <v>11517.1</v>
          </cell>
          <cell r="C42">
            <v>10261.200000000001</v>
          </cell>
          <cell r="D42">
            <v>9998.5</v>
          </cell>
          <cell r="E42">
            <v>9491.6</v>
          </cell>
          <cell r="F42">
            <v>10803.3</v>
          </cell>
          <cell r="G42">
            <v>12156.3</v>
          </cell>
          <cell r="H42">
            <v>10330.1</v>
          </cell>
          <cell r="I42">
            <v>10709.8</v>
          </cell>
          <cell r="J42">
            <v>10506.8</v>
          </cell>
          <cell r="K42">
            <v>11160.9</v>
          </cell>
          <cell r="L42">
            <v>11495.2</v>
          </cell>
          <cell r="M42">
            <v>11467.8</v>
          </cell>
          <cell r="N42">
            <v>129898.6</v>
          </cell>
        </row>
        <row r="43">
          <cell r="A43" t="str">
            <v>ACUM. BS. AS. - TIERRA DEL FUEGO</v>
          </cell>
          <cell r="B43">
            <v>916699.9</v>
          </cell>
          <cell r="C43">
            <v>813787.99999999988</v>
          </cell>
          <cell r="D43">
            <v>792260.39999999991</v>
          </cell>
          <cell r="E43">
            <v>750727.99999999977</v>
          </cell>
          <cell r="F43">
            <v>858210.89999999991</v>
          </cell>
          <cell r="G43">
            <v>969079.50000000012</v>
          </cell>
          <cell r="H43">
            <v>819435.79999999981</v>
          </cell>
          <cell r="I43">
            <v>850545.6</v>
          </cell>
          <cell r="J43">
            <v>833910.90000000014</v>
          </cell>
          <cell r="K43">
            <v>887508.50000000012</v>
          </cell>
          <cell r="L43">
            <v>914901.7</v>
          </cell>
          <cell r="M43">
            <v>912656</v>
          </cell>
          <cell r="N43">
            <v>10319725.199999999</v>
          </cell>
        </row>
        <row r="44">
          <cell r="A44" t="str">
            <v>TRANSF.SERV.(TOTAL JURISD. EXCL. T.F)</v>
          </cell>
          <cell r="B44">
            <v>107987.4</v>
          </cell>
          <cell r="C44">
            <v>107987.4</v>
          </cell>
          <cell r="D44">
            <v>107987.4</v>
          </cell>
          <cell r="E44">
            <v>107987.4</v>
          </cell>
          <cell r="F44">
            <v>107987.4</v>
          </cell>
          <cell r="G44">
            <v>107987.4</v>
          </cell>
          <cell r="H44">
            <v>107987.4</v>
          </cell>
          <cell r="I44">
            <v>107987.4</v>
          </cell>
          <cell r="J44">
            <v>107987.4</v>
          </cell>
          <cell r="K44">
            <v>107987.4</v>
          </cell>
          <cell r="L44">
            <v>107987.4</v>
          </cell>
          <cell r="M44">
            <v>107987.4</v>
          </cell>
          <cell r="N44">
            <v>1295848.7999999998</v>
          </cell>
        </row>
        <row r="45">
          <cell r="A45" t="str">
            <v>TRANSF. SERV. (TIERRA DEL FUEGO)</v>
          </cell>
          <cell r="B45">
            <v>1000</v>
          </cell>
          <cell r="C45">
            <v>1000</v>
          </cell>
          <cell r="D45">
            <v>1000</v>
          </cell>
          <cell r="E45">
            <v>1000</v>
          </cell>
          <cell r="F45">
            <v>1000</v>
          </cell>
          <cell r="G45">
            <v>1000</v>
          </cell>
          <cell r="H45">
            <v>1000</v>
          </cell>
          <cell r="I45">
            <v>1000</v>
          </cell>
          <cell r="J45">
            <v>1000</v>
          </cell>
          <cell r="K45">
            <v>1000</v>
          </cell>
          <cell r="L45">
            <v>1000</v>
          </cell>
          <cell r="M45">
            <v>1000</v>
          </cell>
          <cell r="N45">
            <v>12000</v>
          </cell>
        </row>
        <row r="46">
          <cell r="A46" t="str">
            <v>FONDO ATN</v>
          </cell>
          <cell r="B46">
            <v>17881.599999999999</v>
          </cell>
          <cell r="C46">
            <v>16087.4</v>
          </cell>
          <cell r="D46">
            <v>15712.1</v>
          </cell>
          <cell r="E46">
            <v>14988.1</v>
          </cell>
          <cell r="F46">
            <v>16861.900000000001</v>
          </cell>
          <cell r="G46">
            <v>18794.8</v>
          </cell>
          <cell r="H46">
            <v>16185.9</v>
          </cell>
          <cell r="I46">
            <v>16728.3</v>
          </cell>
          <cell r="J46">
            <v>16438.3</v>
          </cell>
          <cell r="K46">
            <v>17372.7</v>
          </cell>
          <cell r="L46">
            <v>17850.2</v>
          </cell>
          <cell r="M46">
            <v>17811.099999999999</v>
          </cell>
          <cell r="N46">
            <v>202712.40000000002</v>
          </cell>
        </row>
        <row r="47">
          <cell r="A47" t="str">
            <v>NACION</v>
          </cell>
          <cell r="B47">
            <v>744589.1</v>
          </cell>
          <cell r="C47">
            <v>669880.80000000005</v>
          </cell>
          <cell r="D47">
            <v>654253</v>
          </cell>
          <cell r="E47">
            <v>624102.9</v>
          </cell>
          <cell r="F47">
            <v>702129.4</v>
          </cell>
          <cell r="G47">
            <v>782613.6</v>
          </cell>
          <cell r="H47">
            <v>673980.9</v>
          </cell>
          <cell r="I47">
            <v>696564.7</v>
          </cell>
          <cell r="J47">
            <v>684489</v>
          </cell>
          <cell r="K47">
            <v>723397.6</v>
          </cell>
          <cell r="L47">
            <v>743283.4</v>
          </cell>
          <cell r="M47">
            <v>741653.1</v>
          </cell>
          <cell r="N47">
            <v>8440937.5</v>
          </cell>
        </row>
        <row r="48">
          <cell r="A48" t="str">
            <v>ACUMULADO I</v>
          </cell>
          <cell r="B48">
            <v>1788158</v>
          </cell>
          <cell r="C48">
            <v>1608743.6</v>
          </cell>
          <cell r="D48">
            <v>1571212.9</v>
          </cell>
          <cell r="E48">
            <v>1498806.4</v>
          </cell>
          <cell r="F48">
            <v>1686189.6</v>
          </cell>
          <cell r="G48">
            <v>1879475.3000000003</v>
          </cell>
          <cell r="H48">
            <v>1618590</v>
          </cell>
          <cell r="I48">
            <v>1672826</v>
          </cell>
          <cell r="J48">
            <v>1643825.6</v>
          </cell>
          <cell r="K48">
            <v>1737266.2000000002</v>
          </cell>
          <cell r="L48">
            <v>1785022.7</v>
          </cell>
          <cell r="M48">
            <v>1781107.6</v>
          </cell>
          <cell r="N48">
            <v>20271223.899999999</v>
          </cell>
        </row>
        <row r="49">
          <cell r="A49" t="str">
            <v>FONDO COMPENSADOR DE DEFICITS</v>
          </cell>
          <cell r="B49">
            <v>45800</v>
          </cell>
          <cell r="C49">
            <v>45800</v>
          </cell>
          <cell r="D49">
            <v>45800</v>
          </cell>
          <cell r="E49">
            <v>45800</v>
          </cell>
          <cell r="F49">
            <v>45800</v>
          </cell>
          <cell r="G49">
            <v>45800</v>
          </cell>
          <cell r="H49">
            <v>45800</v>
          </cell>
          <cell r="I49">
            <v>45800</v>
          </cell>
          <cell r="J49">
            <v>45800</v>
          </cell>
          <cell r="K49">
            <v>45800</v>
          </cell>
          <cell r="L49">
            <v>45800</v>
          </cell>
          <cell r="M49">
            <v>45800</v>
          </cell>
          <cell r="N49">
            <v>549600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/>
      <sheetData sheetId="50">
        <row r="1">
          <cell r="A1" t="str">
            <v>DIRECCION NACIONAL DE</v>
          </cell>
        </row>
      </sheetData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C"/>
      <sheetName val="MAIN"/>
      <sheetName val="Asm"/>
      <sheetName val="Gin"/>
      <sheetName val="Con"/>
      <sheetName val="WETA"/>
      <sheetName val="DSA"/>
      <sheetName val="SPA"/>
      <sheetName val="Ann"/>
      <sheetName val="Gout"/>
      <sheetName val="Fout"/>
      <sheetName val="Mout"/>
      <sheetName val="Bout"/>
      <sheetName val="Oout"/>
      <sheetName val="Dout"/>
      <sheetName val="Fin"/>
      <sheetName val="Min"/>
      <sheetName val="Bin"/>
      <sheetName val="Din"/>
      <sheetName val="Oin"/>
      <sheetName val="Med"/>
      <sheetName val="Old"/>
      <sheetName val="Chg"/>
      <sheetName val="Chart1"/>
      <sheetName val="Macr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heet"/>
      <sheetName val="Panel1"/>
      <sheetName val="Interest-Data"/>
      <sheetName val="RGDP data"/>
      <sheetName val="CA data (exact quarters)"/>
      <sheetName val="CA data"/>
      <sheetName val="K data"/>
      <sheetName val="DataAnnual"/>
      <sheetName val="Ex Rate Daily"/>
      <sheetName val="DataDaily"/>
      <sheetName val="data"/>
      <sheetName val="RealInterest (Country) (other)"/>
      <sheetName val="RealInterest (Country) (Defaul)"/>
      <sheetName val="RealInterest (Country)"/>
      <sheetName val="RealInterest (avg)"/>
      <sheetName val="RGDP (country) (%Seas)"/>
      <sheetName val="RGDP (avg) (%Seas)"/>
      <sheetName val="RGDP (country)"/>
      <sheetName val="RGDP (average)"/>
      <sheetName val="CA (avg) (%GDP) (newQ) (adj)"/>
      <sheetName val="CA (% of GDP) (newQ) (MAvg)"/>
      <sheetName val="CA (avg) (%GDP) (newQ) Mavg"/>
      <sheetName val="CA (avg) (change%GDP) (newQ)"/>
      <sheetName val="CA (% of GDP) (newQ)"/>
      <sheetName val="CA (avg) (%GDP) (newQ)"/>
      <sheetName val="CA (avg) (change%GDP)"/>
      <sheetName val="CA (change% of GDP)"/>
      <sheetName val="CA (avg) (%GDP)"/>
      <sheetName val="CA (% of GDP)"/>
      <sheetName val="K Liab (avg)"/>
      <sheetName val="K Liab (country)"/>
      <sheetName val="K Liab less FDI (country)"/>
      <sheetName val="K Liab less FDI (avg)"/>
      <sheetName val="Interest"/>
      <sheetName val="Primary Balance (avg)"/>
      <sheetName val="Interest (% of GDP)"/>
      <sheetName val="Interest (avg) (%GDP)"/>
      <sheetName val="Interest (Change%GDP)"/>
      <sheetName val="Interest (avg) (Change%GDP)"/>
      <sheetName val="PrimBal (Change%GDP)"/>
      <sheetName val="PrimBal (avg) (Change%GDP)"/>
      <sheetName val="PrimBal (% of GDP)"/>
      <sheetName val="PrimBal (avg) (%GDP)"/>
      <sheetName val="PrimBal"/>
      <sheetName val="PrimBal (avg)"/>
      <sheetName val="NomExRate Daily Default"/>
      <sheetName val="NomExRate Daily"/>
      <sheetName val="Ex rate bloom"/>
      <sheetName val="REER (avg)"/>
      <sheetName val="REER"/>
      <sheetName val="NomExRate (avg)"/>
      <sheetName val="NomExRate"/>
      <sheetName val="Inflation (avg)"/>
      <sheetName val="Inflation"/>
      <sheetName val="New Data"/>
      <sheetName val="bop"/>
      <sheetName val="ex rate"/>
      <sheetName val="gdp"/>
      <sheetName val="Deposits"/>
      <sheetName val="Reserves"/>
      <sheetName val="Int Reserves"/>
      <sheetName val="Int Reserves (scale t-24)"/>
      <sheetName val="Int Reserves (scale t)"/>
      <sheetName val="Int Reserves (scale t) res only"/>
      <sheetName val="Int Reserves (scale t) (%gdp)"/>
      <sheetName val="Int Reserves scale t %gdp restr"/>
      <sheetName val="Int Reserves (scale t) (avg)"/>
      <sheetName val="Int Reserves (scale t) (avg gdp"/>
      <sheetName val="Deposits (scale t) (avg (2)"/>
      <sheetName val="Deposits (scale t)"/>
      <sheetName val="Sheet13"/>
      <sheetName val="Int Reserves USD"/>
      <sheetName val="11 rev 94 "/>
      <sheetName val="SR Table 2"/>
      <sheetName val="excise"/>
      <sheetName val="WEOQ4"/>
      <sheetName val="Table 5"/>
      <sheetName val="interv"/>
      <sheetName val="dep fonct"/>
      <sheetName val="2"/>
      <sheetName val="Indic"/>
      <sheetName val="RGDP_data"/>
      <sheetName val="CA_data_(exact_quarters)"/>
      <sheetName val="CA_data"/>
      <sheetName val="K_data"/>
      <sheetName val="Ex_Rate_Daily"/>
      <sheetName val="RealInterest_(Country)_(other)"/>
      <sheetName val="RealInterest_(Country)_(Defaul)"/>
      <sheetName val="RealInterest_(Country)"/>
      <sheetName val="RealInterest_(avg)"/>
      <sheetName val="RGDP_(country)_(%Seas)"/>
      <sheetName val="RGDP_(avg)_(%Seas)"/>
      <sheetName val="RGDP_(country)"/>
      <sheetName val="RGDP_(average)"/>
      <sheetName val="CA_(avg)_(%GDP)_(newQ)_(adj)"/>
      <sheetName val="CA_(%_of_GDP)_(newQ)_(MAvg)"/>
      <sheetName val="CA_(avg)_(%GDP)_(newQ)_Mavg"/>
      <sheetName val="CA_(avg)_(change%GDP)_(newQ)"/>
      <sheetName val="CA_(%_of_GDP)_(newQ)"/>
      <sheetName val="CA_(avg)_(%GDP)_(newQ)"/>
      <sheetName val="CA_(avg)_(change%GDP)"/>
      <sheetName val="CA_(change%_of_GDP)"/>
      <sheetName val="CA_(avg)_(%GDP)"/>
      <sheetName val="CA_(%_of_GDP)"/>
      <sheetName val="K_Liab_(avg)"/>
      <sheetName val="K_Liab_(country)"/>
      <sheetName val="K_Liab_less_FDI_(country)"/>
      <sheetName val="K_Liab_less_FDI_(avg)"/>
      <sheetName val="Primary_Balance_(avg)"/>
      <sheetName val="Interest_(%_of_GDP)"/>
      <sheetName val="Interest_(avg)_(%GDP)"/>
      <sheetName val="Interest_(Change%GDP)"/>
      <sheetName val="Interest_(avg)_(Change%GDP)"/>
      <sheetName val="PrimBal_(Change%GDP)"/>
      <sheetName val="PrimBal_(avg)_(Change%GDP)"/>
      <sheetName val="PrimBal_(%_of_GDP)"/>
      <sheetName val="PrimBal_(avg)_(%GDP)"/>
      <sheetName val="PrimBal_(avg)"/>
      <sheetName val="NomExRate_Daily_Default"/>
      <sheetName val="NomExRate_Daily"/>
      <sheetName val="Ex_rate_bloom"/>
      <sheetName val="REER_(avg)"/>
      <sheetName val="NomExRate_(avg)"/>
      <sheetName val="Inflation_(avg)"/>
      <sheetName val="New_Data"/>
      <sheetName val="ex_rate"/>
      <sheetName val="Int_Reserves"/>
      <sheetName val="Int_Reserves_(scale_t-24)"/>
      <sheetName val="Int_Reserves_(scale_t)"/>
      <sheetName val="Int_Reserves_(scale_t)_res_only"/>
      <sheetName val="Int_Reserves_(scale_t)_(%gdp)"/>
      <sheetName val="Int_Reserves_scale_t_%gdp_restr"/>
      <sheetName val="Int_Reserves_(scale_t)_(avg)"/>
      <sheetName val="Int_Reserves_(scale_t)_(avg_gdp"/>
      <sheetName val="Deposits_(scale_t)_(avg_(2)"/>
      <sheetName val="Deposits_(scale_t)"/>
      <sheetName val="Int_Reserves_USD"/>
      <sheetName val="11_rev_94_"/>
      <sheetName val="SR_Table_2"/>
      <sheetName val="Table_5"/>
      <sheetName val="debt restructuring comparison c"/>
      <sheetName val="monsurv-bc"/>
      <sheetName val="CPIINDEX"/>
      <sheetName val="IDA-tab7"/>
      <sheetName val="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>
        <row r="4">
          <cell r="A4" t="e">
            <v>#NAME?</v>
          </cell>
          <cell r="D4" t="e">
            <v>#NAME?</v>
          </cell>
          <cell r="G4" t="e">
            <v>#NAME?</v>
          </cell>
          <cell r="J4" t="e">
            <v>#NAME?</v>
          </cell>
          <cell r="M4" t="e">
            <v>#NAME?</v>
          </cell>
          <cell r="P4" t="e">
            <v>#NAME?</v>
          </cell>
          <cell r="S4" t="e">
            <v>#NAME?</v>
          </cell>
          <cell r="V4" t="e">
            <v>#NAME?</v>
          </cell>
        </row>
      </sheetData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>
        <row r="4">
          <cell r="A4">
            <v>0</v>
          </cell>
        </row>
      </sheetData>
      <sheetData sheetId="112">
        <row r="4">
          <cell r="A4">
            <v>0</v>
          </cell>
        </row>
      </sheetData>
      <sheetData sheetId="113">
        <row r="4">
          <cell r="A4">
            <v>0</v>
          </cell>
        </row>
      </sheetData>
      <sheetData sheetId="114">
        <row r="4">
          <cell r="A4">
            <v>0</v>
          </cell>
        </row>
      </sheetData>
      <sheetData sheetId="115">
        <row r="4">
          <cell r="A4">
            <v>0</v>
          </cell>
        </row>
      </sheetData>
      <sheetData sheetId="116">
        <row r="4">
          <cell r="A4">
            <v>0</v>
          </cell>
        </row>
      </sheetData>
      <sheetData sheetId="117">
        <row r="4">
          <cell r="A4">
            <v>0</v>
          </cell>
        </row>
      </sheetData>
      <sheetData sheetId="118">
        <row r="4">
          <cell r="A4">
            <v>0</v>
          </cell>
        </row>
      </sheetData>
      <sheetData sheetId="119">
        <row r="4">
          <cell r="A4">
            <v>0</v>
          </cell>
        </row>
      </sheetData>
      <sheetData sheetId="120">
        <row r="4">
          <cell r="A4">
            <v>0</v>
          </cell>
        </row>
      </sheetData>
      <sheetData sheetId="121">
        <row r="4">
          <cell r="A4">
            <v>0</v>
          </cell>
        </row>
      </sheetData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/>
      <sheetData sheetId="143" refreshError="1"/>
      <sheetData sheetId="144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w_1"/>
      <sheetName val="Nigeria_Val"/>
      <sheetName val="Raw_2"/>
      <sheetName val="SpotExchangeRates"/>
      <sheetName val="StockMarketIndices"/>
      <sheetName val="raw"/>
      <sheetName val="Nominal"/>
      <sheetName val="EERProfile"/>
      <sheetName val="BDDBIL"/>
      <sheetName val="BNCBIL"/>
      <sheetName val="OUT_WE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heet"/>
      <sheetName val="1"/>
      <sheetName val="monthly"/>
      <sheetName val="STIR"/>
      <sheetName val="Bloomberg"/>
      <sheetName val="daily"/>
      <sheetName val="2 old"/>
      <sheetName val="1 old"/>
      <sheetName val="2 old+CI+PMI"/>
      <sheetName val="2_old"/>
      <sheetName val="1_old"/>
      <sheetName val="2_old+CI+PM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/>
      <sheetData sheetId="1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"/>
      <sheetName val="3"/>
      <sheetName val="4"/>
      <sheetName val="5 "/>
      <sheetName val="6"/>
      <sheetName val="7"/>
      <sheetName val="8"/>
      <sheetName val="9"/>
      <sheetName val="10"/>
      <sheetName val="11"/>
      <sheetName val="13 "/>
      <sheetName val="14"/>
      <sheetName val="Table 2[F]"/>
      <sheetName val="Table 2[E]"/>
      <sheetName val="Table 3[F]"/>
      <sheetName val="Table 3[E] "/>
      <sheetName val="SUMMARY TABLE"/>
      <sheetName val="Table 2_F_"/>
      <sheetName val="Table 2_E_"/>
      <sheetName val="Table 3_F_"/>
      <sheetName val="Table 3_E_ "/>
      <sheetName val="5_"/>
      <sheetName val="13_"/>
      <sheetName val="Table_2[F]"/>
      <sheetName val="Table_2[E]"/>
      <sheetName val="Table_3[F]"/>
      <sheetName val="Table_3[E]_"/>
      <sheetName val="SUMMARY_TAB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/>
      <sheetData sheetId="23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RV"/>
      <sheetName val="Contents"/>
      <sheetName val="IN"/>
      <sheetName val="OUT"/>
      <sheetName val="CBS"/>
      <sheetName val="DMB"/>
      <sheetName val="Comparing AFR &amp; SRF data"/>
      <sheetName val="SCSMSRV"/>
      <sheetName val="Broad Money contribution"/>
      <sheetName val="printMRSV"/>
      <sheetName val="SCSCBS"/>
      <sheetName val="VulnInd"/>
      <sheetName val="WETA"/>
      <sheetName val="Figure X"/>
      <sheetName val="Quarterly Interest Rate IFS"/>
      <sheetName val="Annual Interest Rate IFS"/>
      <sheetName val="Development Bank IFS"/>
      <sheetName val="Financial Survey IFS"/>
      <sheetName val="Nonbank Institution IFS"/>
      <sheetName val="Vuln.ind from CBS"/>
      <sheetName val="SoundnessInd."/>
      <sheetName val="FinSoundInd"/>
      <sheetName val="DOMDEBT-M (old)"/>
      <sheetName val="ControlSheet"/>
      <sheetName val="EDSS_OFIM"/>
      <sheetName val="EDSS_OFIQ"/>
      <sheetName val="from CBS on DMB"/>
      <sheetName val="di_RSRV"/>
      <sheetName val="di_OFI"/>
      <sheetName val="di_CRDT"/>
      <sheetName val="di_LQDT"/>
      <sheetName val="di_INT"/>
      <sheetName val="SCRMSRV"/>
      <sheetName val="SCRMCDEV"/>
      <sheetName val="SCRCBS"/>
      <sheetName val="SCRDMB"/>
      <sheetName val="SCROFI"/>
      <sheetName val="SCRCRDT"/>
      <sheetName val="SCRLQDT"/>
      <sheetName val="SCRINT"/>
      <sheetName val="SCRRSRV"/>
      <sheetName val="monetary aggregates"/>
      <sheetName val="mon aggreg in percent"/>
      <sheetName val="Chart2"/>
      <sheetName val="Chart3"/>
      <sheetName val="data for monetary dev chart"/>
      <sheetName val="data for Figure 3"/>
      <sheetName val="Figure 3"/>
      <sheetName val="Chart1"/>
      <sheetName val="Chart4"/>
      <sheetName val="Chart5"/>
      <sheetName val="Panel1"/>
      <sheetName val="Monetary Authorites IFS"/>
      <sheetName val="Banking Institution IFS"/>
      <sheetName val="Banking Survey IFS"/>
      <sheetName val="CBS IFS"/>
      <sheetName val="Commercial Bank Assets IFS"/>
      <sheetName val="Securities-nonbanks"/>
      <sheetName val="SecuritiesDMBs"/>
      <sheetName val="SEC-REDEMP"/>
      <sheetName val="SCRDOMDEBT"/>
      <sheetName val="DOMDEBT-M"/>
      <sheetName val="SCSMSRVHalfYear"/>
      <sheetName val="Sheet1"/>
      <sheetName val="MSRV-PRG"/>
      <sheetName val="DMB-PRG"/>
      <sheetName val="CBS-PRG"/>
      <sheetName val="EDSS_CBSQ"/>
      <sheetName val="EDSS_DMBQ"/>
      <sheetName val="EDSS_CBSM"/>
      <sheetName val="EDSS_DMBM"/>
      <sheetName val="Sheet1 (2)"/>
      <sheetName val="Interest Rate IFS"/>
      <sheetName val="CBS (SRF pilot)"/>
      <sheetName val="ODCs (SRF pilot)"/>
      <sheetName val="Monetary Survey (SRF pilot) "/>
      <sheetName val="Gvt.Securities-others"/>
      <sheetName val="GvtSecurities-DMBs"/>
      <sheetName val="Gvt-Securities"/>
      <sheetName val="Mon-DMX"/>
      <sheetName val="IN_DMX"/>
      <sheetName val="CBS (SRF)"/>
      <sheetName val="ODCs (SRF)"/>
      <sheetName val="Monetary Survey (SRF) "/>
      <sheetName val="FX"/>
      <sheetName val="1SR"/>
      <sheetName val="CBS weekly"/>
      <sheetName val="MS proj"/>
      <sheetName val="Mon Ind"/>
      <sheetName val="Mon Survey Table (2)"/>
      <sheetName val="MS montly"/>
      <sheetName val="CBS BS (2)"/>
      <sheetName val="CBS BS"/>
      <sheetName val="MonQ Prg"/>
      <sheetName val="IFS - Exchange rates"/>
      <sheetName val="WEO_q"/>
      <sheetName val="Input from HUB"/>
      <sheetName val="Raw_1"/>
      <sheetName val="page 1"/>
    </sheetNames>
    <sheetDataSet>
      <sheetData sheetId="0" refreshError="1"/>
      <sheetData sheetId="1" refreshError="1"/>
      <sheetData sheetId="2"/>
      <sheetData sheetId="3"/>
      <sheetData sheetId="4">
        <row r="1">
          <cell r="D1">
            <v>1981</v>
          </cell>
        </row>
      </sheetData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 refreshError="1"/>
      <sheetData sheetId="42" refreshError="1"/>
      <sheetData sheetId="43" refreshError="1"/>
      <sheetData sheetId="44" refreshError="1"/>
      <sheetData sheetId="45"/>
      <sheetData sheetId="46"/>
      <sheetData sheetId="47"/>
      <sheetData sheetId="48" refreshError="1"/>
      <sheetData sheetId="49" refreshError="1"/>
      <sheetData sheetId="50" refreshError="1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/>
      <sheetData sheetId="74"/>
      <sheetData sheetId="75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PIINDEX"/>
      <sheetName val="CPICOMP"/>
      <sheetName val="INSINDEX"/>
      <sheetName val="INSPERCHG"/>
      <sheetName val="dep fonct"/>
      <sheetName val="plantres"/>
      <sheetName val="ex rate"/>
      <sheetName val="dep_fonct"/>
      <sheetName val="IDA-tab7"/>
    </sheetNames>
    <sheetDataSet>
      <sheetData sheetId="0" refreshError="1">
        <row r="203">
          <cell r="B203">
            <v>1987</v>
          </cell>
          <cell r="K203">
            <v>0.55710306406684396</v>
          </cell>
          <cell r="O203">
            <v>15.680410168767377</v>
          </cell>
        </row>
        <row r="204">
          <cell r="K204">
            <v>-0.14773776546630479</v>
          </cell>
          <cell r="O204">
            <v>13.069845253032231</v>
          </cell>
        </row>
        <row r="205">
          <cell r="K205">
            <v>0.25892361753281357</v>
          </cell>
          <cell r="O205">
            <v>14.560439560439576</v>
          </cell>
        </row>
        <row r="206">
          <cell r="K206">
            <v>0.14757424829365817</v>
          </cell>
          <cell r="O206">
            <v>14.006719865602669</v>
          </cell>
        </row>
        <row r="207">
          <cell r="K207">
            <v>1.1235955056179803</v>
          </cell>
          <cell r="O207">
            <v>10.307414104882451</v>
          </cell>
        </row>
        <row r="208">
          <cell r="K208">
            <v>0.60109289617484851</v>
          </cell>
          <cell r="O208">
            <v>9.0209238057638697</v>
          </cell>
        </row>
        <row r="209">
          <cell r="K209">
            <v>1.9373528879232493</v>
          </cell>
          <cell r="O209">
            <v>7.5248281130633643</v>
          </cell>
        </row>
        <row r="210">
          <cell r="K210">
            <v>0.74600355239786698</v>
          </cell>
          <cell r="O210">
            <v>5.1538746755653841</v>
          </cell>
        </row>
        <row r="211">
          <cell r="K211">
            <v>1.6748942172073233</v>
          </cell>
          <cell r="O211">
            <v>6.4022140221401402</v>
          </cell>
        </row>
        <row r="212">
          <cell r="K212">
            <v>1.0750823651811903</v>
          </cell>
          <cell r="O212">
            <v>8.9940164547493531</v>
          </cell>
        </row>
        <row r="213">
          <cell r="K213">
            <v>1.2523588951792952</v>
          </cell>
          <cell r="O213">
            <v>9.84552391587561</v>
          </cell>
        </row>
        <row r="214">
          <cell r="K214">
            <v>0.10166045408335211</v>
          </cell>
          <cell r="O214">
            <v>9.7121634168986901</v>
          </cell>
        </row>
        <row r="215">
          <cell r="B215">
            <v>1988</v>
          </cell>
          <cell r="K215">
            <v>3.4867975626269532</v>
          </cell>
          <cell r="O215">
            <v>12.908587257617654</v>
          </cell>
        </row>
        <row r="216">
          <cell r="K216">
            <v>6.2031356509884228</v>
          </cell>
          <cell r="O216">
            <v>20.089878189410548</v>
          </cell>
        </row>
        <row r="217">
          <cell r="K217">
            <v>2.9525032092426073</v>
          </cell>
          <cell r="O217">
            <v>23.316240825178426</v>
          </cell>
        </row>
        <row r="218">
          <cell r="K218">
            <v>7.2942643391521234</v>
          </cell>
          <cell r="O218">
            <v>32.116283791393684</v>
          </cell>
        </row>
        <row r="219">
          <cell r="K219">
            <v>4.9970947123765264</v>
          </cell>
          <cell r="O219">
            <v>37.176945627111515</v>
          </cell>
        </row>
        <row r="220">
          <cell r="K220">
            <v>2.6009961261759917</v>
          </cell>
          <cell r="O220">
            <v>39.903959904426436</v>
          </cell>
        </row>
        <row r="221">
          <cell r="K221">
            <v>4.6925566343041902</v>
          </cell>
          <cell r="O221">
            <v>43.685340365482858</v>
          </cell>
        </row>
        <row r="222">
          <cell r="K222">
            <v>1.2879958784131951</v>
          </cell>
          <cell r="O222">
            <v>44.458337299286676</v>
          </cell>
        </row>
        <row r="223">
          <cell r="K223">
            <v>0.55951169888097674</v>
          </cell>
          <cell r="O223">
            <v>42.87361665324498</v>
          </cell>
        </row>
        <row r="224">
          <cell r="K224">
            <v>-2.9337379868487501</v>
          </cell>
          <cell r="O224">
            <v>37.206990925072844</v>
          </cell>
        </row>
        <row r="225">
          <cell r="K225">
            <v>2.3970818134444905</v>
          </cell>
          <cell r="O225">
            <v>38.758204040223454</v>
          </cell>
        </row>
        <row r="226">
          <cell r="K226">
            <v>0.25445292620864812</v>
          </cell>
          <cell r="O226">
            <v>38.970000816888287</v>
          </cell>
        </row>
        <row r="227">
          <cell r="B227">
            <v>1989</v>
          </cell>
          <cell r="K227">
            <v>11.827411167512691</v>
          </cell>
          <cell r="O227">
            <v>50.170415814587614</v>
          </cell>
        </row>
        <row r="228">
          <cell r="K228">
            <v>5.7648660916931327</v>
          </cell>
          <cell r="O228">
            <v>49.550706033376102</v>
          </cell>
        </row>
        <row r="229">
          <cell r="K229">
            <v>7.8969957081545195</v>
          </cell>
          <cell r="O229">
            <v>56.733167082294258</v>
          </cell>
        </row>
        <row r="230">
          <cell r="K230">
            <v>7.6372315035799554</v>
          </cell>
          <cell r="O230">
            <v>57.234166182452071</v>
          </cell>
        </row>
        <row r="231">
          <cell r="K231">
            <v>3.9911308203991025</v>
          </cell>
          <cell r="O231">
            <v>55.727725511898171</v>
          </cell>
        </row>
        <row r="232">
          <cell r="K232">
            <v>5.6503198294243218</v>
          </cell>
          <cell r="O232">
            <v>60.355987055016193</v>
          </cell>
        </row>
        <row r="233">
          <cell r="K233">
            <v>-2.4217961654893982</v>
          </cell>
          <cell r="O233">
            <v>49.459041731066478</v>
          </cell>
        </row>
        <row r="234">
          <cell r="K234">
            <v>-0.79283005860049105</v>
          </cell>
          <cell r="O234">
            <v>46.388606307222787</v>
          </cell>
        </row>
        <row r="235">
          <cell r="K235">
            <v>-0.41695621959694229</v>
          </cell>
          <cell r="O235">
            <v>44.967121901871529</v>
          </cell>
        </row>
        <row r="236">
          <cell r="K236">
            <v>-0.5233775296580645</v>
          </cell>
          <cell r="O236">
            <v>48.56696195935384</v>
          </cell>
        </row>
        <row r="237">
          <cell r="K237">
            <v>-0.42090494563312708</v>
          </cell>
          <cell r="O237">
            <v>44.47837150127225</v>
          </cell>
        </row>
        <row r="238">
          <cell r="K238">
            <v>0.3874603733709181</v>
          </cell>
          <cell r="O238">
            <v>44.670050761421322</v>
          </cell>
        </row>
        <row r="239">
          <cell r="B239" t="str">
            <v>1990</v>
          </cell>
          <cell r="K239">
            <v>-1.0175438596491171</v>
          </cell>
          <cell r="O239">
            <v>28.052655469813903</v>
          </cell>
        </row>
        <row r="240">
          <cell r="K240">
            <v>1.0280042538106882</v>
          </cell>
          <cell r="O240">
            <v>22.317596566523612</v>
          </cell>
        </row>
        <row r="241">
          <cell r="K241">
            <v>0.59649122807017285</v>
          </cell>
          <cell r="O241">
            <v>14.041368337311045</v>
          </cell>
        </row>
        <row r="242">
          <cell r="K242">
            <v>1.6393442622950838</v>
          </cell>
          <cell r="O242">
            <v>7.6866223207686435</v>
          </cell>
        </row>
        <row r="243">
          <cell r="K243">
            <v>1.7158544955387711</v>
          </cell>
          <cell r="O243">
            <v>5.3304904051172608</v>
          </cell>
        </row>
        <row r="244">
          <cell r="B244" t="str">
            <v xml:space="preserve"> </v>
          </cell>
          <cell r="K244">
            <v>0.57354925775980892</v>
          </cell>
          <cell r="O244">
            <v>0.26908846283215659</v>
          </cell>
        </row>
        <row r="245">
          <cell r="K245">
            <v>0.63737001006372029</v>
          </cell>
          <cell r="O245">
            <v>3.4126163391933639</v>
          </cell>
        </row>
        <row r="246">
          <cell r="K246">
            <v>0.10000000000001119</v>
          </cell>
          <cell r="O246">
            <v>4.3432939541348192</v>
          </cell>
        </row>
        <row r="247">
          <cell r="K247">
            <v>-2.0313020313020402</v>
          </cell>
          <cell r="O247">
            <v>2.6517794836008246</v>
          </cell>
        </row>
        <row r="248">
          <cell r="K248">
            <v>-0.67980965329708098</v>
          </cell>
          <cell r="O248">
            <v>2.4903542616625529</v>
          </cell>
        </row>
        <row r="249">
          <cell r="K249">
            <v>-6.8446269678301697E-2</v>
          </cell>
          <cell r="O249">
            <v>2.8531172948221384</v>
          </cell>
        </row>
        <row r="250">
          <cell r="K250">
            <v>1.0616438356164437</v>
          </cell>
          <cell r="O250">
            <v>3.5438596491228047</v>
          </cell>
        </row>
        <row r="251">
          <cell r="B251" t="str">
            <v>1991</v>
          </cell>
          <cell r="K251">
            <v>-0.57607590647239526</v>
          </cell>
          <cell r="O251">
            <v>4.0056717476072201</v>
          </cell>
        </row>
        <row r="252">
          <cell r="K252">
            <v>4.1581458759373024</v>
          </cell>
          <cell r="O252">
            <v>7.2280701754386056</v>
          </cell>
        </row>
        <row r="253">
          <cell r="K253">
            <v>0.45811518324605505</v>
          </cell>
          <cell r="O253">
            <v>7.0805720265085581</v>
          </cell>
        </row>
        <row r="254">
          <cell r="K254">
            <v>3.1596091205211785</v>
          </cell>
          <cell r="O254">
            <v>8.6822237474262209</v>
          </cell>
        </row>
        <row r="255">
          <cell r="K255">
            <v>4.0101041995579401</v>
          </cell>
          <cell r="O255">
            <v>11.133603238866407</v>
          </cell>
        </row>
        <row r="256">
          <cell r="B256" t="str">
            <v xml:space="preserve"> </v>
          </cell>
          <cell r="K256">
            <v>2.0947176684881663</v>
          </cell>
          <cell r="O256">
            <v>12.814491781281445</v>
          </cell>
        </row>
        <row r="257">
          <cell r="K257">
            <v>0.71364852809989721</v>
          </cell>
          <cell r="O257">
            <v>12.9</v>
          </cell>
        </row>
        <row r="258">
          <cell r="K258">
            <v>2.0076764098021949</v>
          </cell>
          <cell r="O258">
            <v>15.051615051615052</v>
          </cell>
        </row>
        <row r="259">
          <cell r="K259">
            <v>-1.157742402315487</v>
          </cell>
          <cell r="O259">
            <v>16.077498300475867</v>
          </cell>
        </row>
        <row r="260">
          <cell r="K260">
            <v>1.0541727672035206</v>
          </cell>
          <cell r="O260">
            <v>18.104038329911031</v>
          </cell>
        </row>
        <row r="261">
          <cell r="K261">
            <v>0.89829035062298779</v>
          </cell>
          <cell r="O261">
            <v>19.246575342465743</v>
          </cell>
        </row>
        <row r="262">
          <cell r="K262">
            <v>4.2791499138426392</v>
          </cell>
          <cell r="O262">
            <v>23.043036258895278</v>
          </cell>
        </row>
        <row r="263">
          <cell r="B263" t="str">
            <v>1/92</v>
          </cell>
          <cell r="K263">
            <v>4.0484714954557965</v>
          </cell>
          <cell r="O263">
            <v>28.766189502385831</v>
          </cell>
          <cell r="S263">
            <v>15.039151157512487</v>
          </cell>
        </row>
        <row r="264">
          <cell r="K264">
            <v>2.1439915299100054</v>
          </cell>
          <cell r="O264">
            <v>26.276178010471195</v>
          </cell>
          <cell r="S264">
            <v>16.635640548316122</v>
          </cell>
        </row>
        <row r="265">
          <cell r="K265">
            <v>5.4159108577351844</v>
          </cell>
          <cell r="O265">
            <v>32.508143322475583</v>
          </cell>
          <cell r="S265">
            <v>18.770507894663059</v>
          </cell>
        </row>
        <row r="266">
          <cell r="K266">
            <v>7.4237954768928249</v>
          </cell>
          <cell r="O266">
            <v>37.985475213135466</v>
          </cell>
          <cell r="S266">
            <v>21.283764967975529</v>
          </cell>
        </row>
        <row r="267">
          <cell r="K267">
            <v>4.6681922196796233</v>
          </cell>
          <cell r="O267">
            <v>38.858530661809354</v>
          </cell>
          <cell r="S267">
            <v>23.711368653421651</v>
          </cell>
        </row>
        <row r="268">
          <cell r="B268" t="str">
            <v xml:space="preserve"> </v>
          </cell>
          <cell r="K268">
            <v>9.1604722343681786</v>
          </cell>
          <cell r="O268">
            <v>48.46862920011894</v>
          </cell>
          <cell r="S268">
            <v>26.871825678553908</v>
          </cell>
        </row>
        <row r="269">
          <cell r="B269" t="str">
            <v>7/92</v>
          </cell>
          <cell r="K269">
            <v>3.8654115762067009</v>
          </cell>
          <cell r="O269">
            <v>53.114850900501942</v>
          </cell>
          <cell r="S269">
            <v>30.406117430895186</v>
          </cell>
        </row>
        <row r="270">
          <cell r="K270">
            <v>2.4874662553027393</v>
          </cell>
          <cell r="O270">
            <v>53.835021707670052</v>
          </cell>
          <cell r="S270">
            <v>33.797816395718236</v>
          </cell>
        </row>
        <row r="271">
          <cell r="K271">
            <v>-0.48918156161806836</v>
          </cell>
          <cell r="O271">
            <v>54.875549048316245</v>
          </cell>
          <cell r="S271">
            <v>37.069647282121586</v>
          </cell>
        </row>
        <row r="272">
          <cell r="K272">
            <v>-0.43486481376441288</v>
          </cell>
          <cell r="O272">
            <v>52.59345117357288</v>
          </cell>
          <cell r="S272">
            <v>39.903283675220358</v>
          </cell>
        </row>
        <row r="273">
          <cell r="K273">
            <v>0.79756931257120023</v>
          </cell>
          <cell r="O273">
            <v>52.441125789775981</v>
          </cell>
          <cell r="S273">
            <v>42.567584881486241</v>
          </cell>
        </row>
        <row r="274">
          <cell r="K274">
            <v>1.7897513187641323</v>
          </cell>
          <cell r="O274">
            <v>48.801982924814084</v>
          </cell>
          <cell r="S274">
            <v>44.588842715023326</v>
          </cell>
        </row>
        <row r="275">
          <cell r="B275" t="str">
            <v>1993</v>
          </cell>
          <cell r="K275">
            <v>4.7936331667592258</v>
          </cell>
          <cell r="O275">
            <v>49.867654843832732</v>
          </cell>
          <cell r="S275">
            <v>46.225554267676159</v>
          </cell>
        </row>
        <row r="276">
          <cell r="K276">
            <v>5.2808194984104606</v>
          </cell>
          <cell r="O276">
            <v>54.470069966312536</v>
          </cell>
          <cell r="S276">
            <v>48.46923969820083</v>
          </cell>
        </row>
        <row r="277">
          <cell r="K277">
            <v>6.3579936252306624</v>
          </cell>
          <cell r="O277">
            <v>55.850540806293012</v>
          </cell>
          <cell r="S277">
            <v>50.335301062573798</v>
          </cell>
        </row>
        <row r="278">
          <cell r="K278">
            <v>6.7823343848580464</v>
          </cell>
          <cell r="O278">
            <v>54.919908466819223</v>
          </cell>
          <cell r="S278">
            <v>51.693339150001158</v>
          </cell>
        </row>
        <row r="279">
          <cell r="K279">
            <v>9.1875923190546605</v>
          </cell>
          <cell r="O279">
            <v>61.609094884127693</v>
          </cell>
          <cell r="S279">
            <v>53.647982512881121</v>
          </cell>
        </row>
        <row r="280">
          <cell r="B280" t="str">
            <v xml:space="preserve"> </v>
          </cell>
          <cell r="K280">
            <v>5.6006493506493449</v>
          </cell>
          <cell r="O280">
            <v>56.338874424193875</v>
          </cell>
          <cell r="S280">
            <v>54.312033230742699</v>
          </cell>
        </row>
        <row r="281">
          <cell r="B281" t="str">
            <v>7/93</v>
          </cell>
          <cell r="K281">
            <v>3.561363054060962</v>
          </cell>
          <cell r="O281">
            <v>55.881218665638244</v>
          </cell>
          <cell r="S281">
            <v>54.564667854626812</v>
          </cell>
        </row>
        <row r="282">
          <cell r="K282">
            <v>1.9544779811974333</v>
          </cell>
          <cell r="O282">
            <v>55.070555032925682</v>
          </cell>
          <cell r="S282">
            <v>54.668608595028111</v>
          </cell>
        </row>
        <row r="283">
          <cell r="K283">
            <v>1.6136859985440344</v>
          </cell>
          <cell r="O283">
            <v>58.347513707695221</v>
          </cell>
          <cell r="S283">
            <v>55.029233017924462</v>
          </cell>
        </row>
        <row r="284">
          <cell r="K284">
            <v>-0.16716417910447312</v>
          </cell>
          <cell r="O284">
            <v>58.773262438283311</v>
          </cell>
          <cell r="S284">
            <v>55.55183884335915</v>
          </cell>
        </row>
        <row r="285">
          <cell r="K285">
            <v>1.8538452338237033</v>
          </cell>
          <cell r="O285">
            <v>60.437076111529777</v>
          </cell>
          <cell r="S285">
            <v>56.21259233963012</v>
          </cell>
        </row>
        <row r="286">
          <cell r="K286">
            <v>2.3132926256458353</v>
          </cell>
          <cell r="O286">
            <v>61.262261706459384</v>
          </cell>
          <cell r="S286">
            <v>57.156543399118597</v>
          </cell>
        </row>
        <row r="287">
          <cell r="B287" t="str">
            <v>1994</v>
          </cell>
          <cell r="K287">
            <v>2.5134855962355207</v>
          </cell>
          <cell r="O287">
            <v>57.753444012716358</v>
          </cell>
          <cell r="S287">
            <v>57.677972104632921</v>
          </cell>
        </row>
        <row r="288">
          <cell r="K288">
            <v>5.6202418271383614</v>
          </cell>
          <cell r="O288">
            <v>58.262036571045115</v>
          </cell>
          <cell r="S288">
            <v>57.936314032087296</v>
          </cell>
        </row>
        <row r="289">
          <cell r="K289">
            <v>1.2825948696205236</v>
          </cell>
          <cell r="O289">
            <v>50.709779179810724</v>
          </cell>
          <cell r="S289">
            <v>57.349961518526094</v>
          </cell>
        </row>
        <row r="290">
          <cell r="K290">
            <v>6.7817896389325005</v>
          </cell>
          <cell r="O290">
            <v>50.709010339734121</v>
          </cell>
          <cell r="S290">
            <v>56.83018753689435</v>
          </cell>
        </row>
        <row r="291">
          <cell r="K291">
            <v>3.9890228364206637</v>
          </cell>
          <cell r="O291">
            <v>43.533549783549773</v>
          </cell>
          <cell r="S291">
            <v>55.086012920084194</v>
          </cell>
        </row>
        <row r="292">
          <cell r="B292" t="str">
            <v xml:space="preserve"> </v>
          </cell>
          <cell r="K292">
            <v>4.1564561734212857</v>
          </cell>
          <cell r="O292">
            <v>41.570586728157807</v>
          </cell>
          <cell r="S292">
            <v>53.527295043097432</v>
          </cell>
        </row>
        <row r="293">
          <cell r="B293" t="str">
            <v>7/94</v>
          </cell>
          <cell r="K293">
            <v>7.2663107411094163</v>
          </cell>
          <cell r="O293">
            <v>46.635329045027227</v>
          </cell>
          <cell r="S293">
            <v>52.616762292884324</v>
          </cell>
        </row>
        <row r="294">
          <cell r="K294">
            <v>8.6553062257465729</v>
          </cell>
          <cell r="O294">
            <v>56.272749332686224</v>
          </cell>
          <cell r="S294">
            <v>52.837222501709171</v>
          </cell>
        </row>
        <row r="295">
          <cell r="K295">
            <v>4.1537267080745233</v>
          </cell>
          <cell r="O295">
            <v>60.179104477611943</v>
          </cell>
          <cell r="S295">
            <v>53.238472130903467</v>
          </cell>
        </row>
        <row r="296">
          <cell r="K296">
            <v>2.50465896384644</v>
          </cell>
          <cell r="O296">
            <v>64.465972969740434</v>
          </cell>
          <cell r="S296">
            <v>54.01175571059926</v>
          </cell>
        </row>
        <row r="297">
          <cell r="K297">
            <v>6.1668242309650401</v>
          </cell>
          <cell r="O297">
            <v>71.430248943165807</v>
          </cell>
          <cell r="S297">
            <v>55.326076951399081</v>
          </cell>
        </row>
        <row r="298">
          <cell r="K298">
            <v>5.493526953900929</v>
          </cell>
          <cell r="O298">
            <v>76.758866062205897</v>
          </cell>
          <cell r="S298">
            <v>57.040411429584779</v>
          </cell>
        </row>
        <row r="299">
          <cell r="B299" t="str">
            <v>1995</v>
          </cell>
          <cell r="K299">
            <v>3.8374131549899548</v>
          </cell>
          <cell r="O299">
            <v>79.04164800716525</v>
          </cell>
          <cell r="S299">
            <v>59.099174260899325</v>
          </cell>
        </row>
        <row r="300">
          <cell r="K300">
            <v>4.5897948974487068</v>
          </cell>
          <cell r="O300">
            <v>77.29489082043672</v>
          </cell>
          <cell r="S300">
            <v>60.920950858557219</v>
          </cell>
        </row>
        <row r="301">
          <cell r="K301">
            <v>3.5692933157957629</v>
          </cell>
          <cell r="O301">
            <v>81.297749869178432</v>
          </cell>
          <cell r="S301">
            <v>63.510680774605689</v>
          </cell>
        </row>
        <row r="302">
          <cell r="K302">
            <v>8.9822778964382621</v>
          </cell>
          <cell r="O302">
            <v>85.033813584239937</v>
          </cell>
          <cell r="S302">
            <v>66.466563076061917</v>
          </cell>
        </row>
        <row r="303">
          <cell r="K303">
            <v>6.1602839133428677</v>
          </cell>
          <cell r="O303">
            <v>88.897266729500473</v>
          </cell>
          <cell r="S303">
            <v>70.281098183111652</v>
          </cell>
        </row>
        <row r="304">
          <cell r="B304" t="str">
            <v xml:space="preserve"> </v>
          </cell>
          <cell r="K304">
            <v>4.5254964574393819</v>
          </cell>
          <cell r="O304">
            <v>89.566555062890259</v>
          </cell>
          <cell r="S304">
            <v>74.253243213779569</v>
          </cell>
        </row>
        <row r="305">
          <cell r="B305" t="str">
            <v>7/95</v>
          </cell>
          <cell r="O305">
            <v>82.579719925763456</v>
          </cell>
          <cell r="S305">
            <v>77.081320380162694</v>
          </cell>
        </row>
        <row r="306">
          <cell r="O306">
            <v>73.959627329192543</v>
          </cell>
          <cell r="S306">
            <v>78.189460180277479</v>
          </cell>
        </row>
        <row r="307">
          <cell r="O307">
            <v>69.877003354453976</v>
          </cell>
          <cell r="S307">
            <v>78.507820342605498</v>
          </cell>
        </row>
        <row r="308">
          <cell r="O308">
            <v>61.631881317722346</v>
          </cell>
          <cell r="S308">
            <v>77.618412274849916</v>
          </cell>
        </row>
        <row r="309">
          <cell r="O309">
            <v>54.305089389684213</v>
          </cell>
          <cell r="S309">
            <v>75.487603428224332</v>
          </cell>
        </row>
        <row r="310">
          <cell r="O310">
            <v>51.587559249399398</v>
          </cell>
          <cell r="S310">
            <v>72.811518509369378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 Summary"/>
      <sheetName val="PC"/>
      <sheetName val="D %GDP"/>
      <sheetName val="InFis2"/>
      <sheetName val="Fiscal Tabl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P"/>
      <sheetName val="CONTENTS"/>
      <sheetName val="Gas 2004"/>
      <sheetName val="IN"/>
      <sheetName val="IN-HUB"/>
      <sheetName val="OUT-HUB"/>
      <sheetName val="Impact CI"/>
      <sheetName val="Assum"/>
      <sheetName val="X"/>
      <sheetName val="M"/>
      <sheetName val="SRT"/>
      <sheetName val="K"/>
      <sheetName val="T9SR_bop"/>
      <sheetName val="ControlSheet"/>
      <sheetName val="WETA"/>
      <sheetName val="Au"/>
      <sheetName val="comments"/>
      <sheetName val="Module1"/>
      <sheetName val="Module2"/>
      <sheetName val="T9SR_bop (2)"/>
      <sheetName val="Gas"/>
      <sheetName val="IN-Q"/>
      <sheetName val="IN_TRE"/>
      <sheetName val="Sheet1"/>
      <sheetName val="T1SR"/>
      <sheetName val="T1SR_b"/>
      <sheetName val="Chart1"/>
      <sheetName val="Sensitivity Analysis"/>
      <sheetName val="T10SR "/>
      <sheetName val="T11SR"/>
      <sheetName val="DSA 2002"/>
      <sheetName val="DSA_Presentation"/>
      <sheetName val="NPV_DP2"/>
      <sheetName val="frozen request"/>
      <sheetName val="request"/>
      <sheetName val="Exports for DSA"/>
      <sheetName val="Source Data (Current)"/>
      <sheetName val="Complete Data Set (Annual)"/>
      <sheetName val=""/>
      <sheetName val="GAS March 05"/>
      <sheetName val="T3SR_bop"/>
      <sheetName val="GAS Dec04"/>
    </sheetNames>
    <sheetDataSet>
      <sheetData sheetId="0" refreshError="1">
        <row r="36">
          <cell r="A36" t="str">
            <v>||</v>
          </cell>
          <cell r="B36" t="str">
            <v xml:space="preserve">          O.w:Russia/China</v>
          </cell>
          <cell r="C36" t="str">
            <v xml:space="preserve">          O.w:Russia/China</v>
          </cell>
          <cell r="E36">
            <v>-1.6</v>
          </cell>
          <cell r="F36">
            <v>-1.6</v>
          </cell>
          <cell r="G36">
            <v>-1.4</v>
          </cell>
          <cell r="H36">
            <v>-1.2</v>
          </cell>
          <cell r="I36">
            <v>-1.1000000000000001</v>
          </cell>
          <cell r="J36">
            <v>-0.9</v>
          </cell>
          <cell r="K36">
            <v>-4.867</v>
          </cell>
          <cell r="L36">
            <v>-1.8</v>
          </cell>
          <cell r="M36">
            <v>-2.931</v>
          </cell>
          <cell r="N36">
            <v>-2.492</v>
          </cell>
          <cell r="O36">
            <v>-2.5</v>
          </cell>
          <cell r="P36">
            <v>-2.242</v>
          </cell>
          <cell r="Q36">
            <v>-1.5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-1.7</v>
          </cell>
          <cell r="Y36">
            <v>-1.7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</row>
        <row r="44">
          <cell r="A44" t="str">
            <v>||</v>
          </cell>
          <cell r="B44" t="str">
            <v xml:space="preserve">             (excl. Russia/China)</v>
          </cell>
          <cell r="C44" t="str">
            <v xml:space="preserve">             (excl. Russia/China)</v>
          </cell>
          <cell r="D44" t="str">
            <v>||</v>
          </cell>
          <cell r="E44">
            <v>-53.256999999999969</v>
          </cell>
          <cell r="F44">
            <v>-53.256999999999969</v>
          </cell>
          <cell r="G44">
            <v>-62.093999999999973</v>
          </cell>
          <cell r="H44">
            <v>-19.858000000000008</v>
          </cell>
          <cell r="I44">
            <v>-27.772000000000006</v>
          </cell>
          <cell r="J44">
            <v>-14.357000000000012</v>
          </cell>
          <cell r="K44">
            <v>-26.595999999999993</v>
          </cell>
          <cell r="L44">
            <v>-8.0779999999999994</v>
          </cell>
          <cell r="M44">
            <v>-22.687000000000001</v>
          </cell>
          <cell r="N44">
            <v>-19.214000000000002</v>
          </cell>
          <cell r="O44">
            <v>-87.936000000000007</v>
          </cell>
          <cell r="P44">
            <v>-85.933999999999955</v>
          </cell>
          <cell r="Q44">
            <v>-131.92835643335684</v>
          </cell>
          <cell r="R44">
            <v>-104.17750762000009</v>
          </cell>
          <cell r="S44">
            <v>-116.02263836547826</v>
          </cell>
          <cell r="T44">
            <v>-151.97383447493075</v>
          </cell>
          <cell r="U44">
            <v>-181.4453478829704</v>
          </cell>
          <cell r="V44">
            <v>-216.3213811633816</v>
          </cell>
          <cell r="W44">
            <v>-227.62783257270709</v>
          </cell>
          <cell r="X44">
            <v>-98.037641815094943</v>
          </cell>
          <cell r="Y44">
            <v>-67.509370837869909</v>
          </cell>
          <cell r="Z44">
            <v>-102.07568869740109</v>
          </cell>
          <cell r="AA44">
            <v>-117.00505434652015</v>
          </cell>
          <cell r="AB44">
            <v>-186.66574785244381</v>
          </cell>
          <cell r="AC44">
            <v>-202.25866091938349</v>
          </cell>
          <cell r="AD44">
            <v>-226.20340499146388</v>
          </cell>
          <cell r="AE44">
            <v>-252.07641617618688</v>
          </cell>
          <cell r="AF44">
            <v>-276.63664882771087</v>
          </cell>
          <cell r="AG44">
            <v>-299.76477025710506</v>
          </cell>
          <cell r="AH44">
            <v>-327.4373047845815</v>
          </cell>
          <cell r="AI44">
            <v>-352.69756218493359</v>
          </cell>
          <cell r="AJ44">
            <v>-387.98428410319104</v>
          </cell>
          <cell r="AK44">
            <v>-426.77280970290764</v>
          </cell>
          <cell r="AL44">
            <v>-468.73848049384901</v>
          </cell>
          <cell r="AM44">
            <v>-509.45492121413713</v>
          </cell>
          <cell r="AN44">
            <v>-553.66212973580946</v>
          </cell>
          <cell r="AO44">
            <v>-601.85896997835709</v>
          </cell>
          <cell r="AP44">
            <v>-653.99438821577883</v>
          </cell>
          <cell r="AQ44">
            <v>-710.22900073663584</v>
          </cell>
        </row>
        <row r="59">
          <cell r="B59" t="str">
            <v xml:space="preserve">     Direct investment (net)</v>
          </cell>
          <cell r="C59" t="str">
            <v xml:space="preserve">     Direct investment (net)</v>
          </cell>
          <cell r="E59">
            <v>-2.6429999999999998</v>
          </cell>
          <cell r="F59">
            <v>-2.6429999999999998</v>
          </cell>
          <cell r="G59">
            <v>-6.7</v>
          </cell>
          <cell r="H59">
            <v>-11.73</v>
          </cell>
          <cell r="I59">
            <v>-3.2</v>
          </cell>
          <cell r="J59">
            <v>-7.4</v>
          </cell>
          <cell r="K59">
            <v>-6.7</v>
          </cell>
          <cell r="L59">
            <v>-6.6</v>
          </cell>
          <cell r="M59">
            <v>0</v>
          </cell>
          <cell r="N59">
            <v>-4.625</v>
          </cell>
          <cell r="O59">
            <v>9.67</v>
          </cell>
          <cell r="P59">
            <v>20.885999999999999</v>
          </cell>
          <cell r="Q59">
            <v>22.164000000000001</v>
          </cell>
          <cell r="R59">
            <v>40.700000000000003</v>
          </cell>
          <cell r="S59">
            <v>5.3</v>
          </cell>
          <cell r="T59">
            <v>0.8</v>
          </cell>
          <cell r="U59">
            <v>55.8</v>
          </cell>
          <cell r="V59" t="e">
            <v>#NULL!</v>
          </cell>
          <cell r="W59">
            <v>76.576999999999998</v>
          </cell>
          <cell r="X59">
            <v>88</v>
          </cell>
          <cell r="Y59">
            <v>168.8</v>
          </cell>
          <cell r="Z59">
            <v>46</v>
          </cell>
          <cell r="AA59">
            <v>21.571826234561822</v>
          </cell>
          <cell r="AB59">
            <v>24.60352962399319</v>
          </cell>
          <cell r="AC59">
            <v>29.470968624983499</v>
          </cell>
          <cell r="AD59">
            <v>29.586367597174309</v>
          </cell>
          <cell r="AE59">
            <v>30.339294578790643</v>
          </cell>
          <cell r="AF59">
            <v>29.397635648754559</v>
          </cell>
          <cell r="AG59">
            <v>26.040320381323635</v>
          </cell>
          <cell r="AH59">
            <v>24.584698139425132</v>
          </cell>
          <cell r="AI59">
            <v>27.4780497222166</v>
          </cell>
          <cell r="AJ59">
            <v>27.941450669375342</v>
          </cell>
          <cell r="AK59">
            <v>28.126969959321166</v>
          </cell>
          <cell r="AL59">
            <v>28.183487468671359</v>
          </cell>
          <cell r="AM59">
            <v>28.832248256668301</v>
          </cell>
          <cell r="AN59">
            <v>29.493357390727901</v>
          </cell>
          <cell r="AO59">
            <v>30.16704985547214</v>
          </cell>
          <cell r="AP59">
            <v>30.853565106190981</v>
          </cell>
          <cell r="AQ59">
            <v>31.553147153878683</v>
          </cell>
          <cell r="AR59">
            <v>32.266044651886745</v>
          </cell>
          <cell r="AS59" t="e">
            <v>#DIV/0!</v>
          </cell>
          <cell r="AT59" t="e">
            <v>#DIV/0!</v>
          </cell>
          <cell r="AU59" t="e">
            <v>#DIV/0!</v>
          </cell>
          <cell r="AV59" t="e">
            <v>#DIV/0!</v>
          </cell>
        </row>
        <row r="79">
          <cell r="B79" t="str">
            <v xml:space="preserve">   (in millions of SDRs)</v>
          </cell>
          <cell r="C79" t="str">
            <v xml:space="preserve">   (in millions of SDRs)</v>
          </cell>
          <cell r="F79">
            <v>-36.188187437086093</v>
          </cell>
          <cell r="G79">
            <v>-36.188187437086093</v>
          </cell>
          <cell r="H79">
            <v>9.5210855375611327</v>
          </cell>
          <cell r="I79">
            <v>46.463943979471935</v>
          </cell>
          <cell r="J79">
            <v>65.64977332635624</v>
          </cell>
          <cell r="K79">
            <v>35.970341859000001</v>
          </cell>
          <cell r="L79">
            <v>84.722656675210629</v>
          </cell>
          <cell r="M79">
            <v>4.5602946639216775</v>
          </cell>
          <cell r="N79">
            <v>30.577513117330795</v>
          </cell>
          <cell r="O79">
            <v>-30.570408845481087</v>
          </cell>
          <cell r="P79">
            <v>38.095117748459231</v>
          </cell>
          <cell r="Q79">
            <v>85.097405801781463</v>
          </cell>
          <cell r="R79">
            <v>-2.5151260274558824</v>
          </cell>
          <cell r="S79">
            <v>-28.19157822427734</v>
          </cell>
          <cell r="T79">
            <v>-12.017652954324085</v>
          </cell>
          <cell r="U79">
            <v>29.705860732986903</v>
          </cell>
          <cell r="V79" t="e">
            <v>#NULL!</v>
          </cell>
          <cell r="W79">
            <v>-35.200021569098865</v>
          </cell>
          <cell r="X79">
            <v>104.26835154530427</v>
          </cell>
          <cell r="Y79">
            <v>89.867966551948371</v>
          </cell>
          <cell r="Z79">
            <v>117.7482262685876</v>
          </cell>
          <cell r="AA79">
            <v>-84.179156611118017</v>
          </cell>
        </row>
        <row r="81">
          <cell r="A81" t="str">
            <v>||</v>
          </cell>
          <cell r="B81" t="str">
            <v>errors and omissions</v>
          </cell>
          <cell r="C81" t="str">
            <v>errors and omissions</v>
          </cell>
          <cell r="D81" t="str">
            <v>||</v>
          </cell>
        </row>
        <row r="82">
          <cell r="A82" t="str">
            <v>||</v>
          </cell>
          <cell r="B82" t="str">
            <v>Check</v>
          </cell>
          <cell r="C82" t="str">
            <v>Check</v>
          </cell>
          <cell r="D82" t="str">
            <v>||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 t="e">
            <v>#NULL!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-86.737265930695855</v>
          </cell>
          <cell r="AE82">
            <v>-2.118398347433299</v>
          </cell>
        </row>
        <row r="83">
          <cell r="A83" t="str">
            <v>||</v>
          </cell>
          <cell r="B83" t="str">
            <v>_</v>
          </cell>
          <cell r="C83" t="str">
            <v>_</v>
          </cell>
          <cell r="D83" t="str">
            <v>||</v>
          </cell>
          <cell r="E83" t="str">
            <v>_</v>
          </cell>
          <cell r="F83" t="str">
            <v>_</v>
          </cell>
          <cell r="G83" t="str">
            <v>_</v>
          </cell>
          <cell r="H83" t="str">
            <v>_</v>
          </cell>
          <cell r="I83" t="str">
            <v>_</v>
          </cell>
          <cell r="J83" t="str">
            <v>_</v>
          </cell>
          <cell r="K83" t="str">
            <v>_</v>
          </cell>
          <cell r="L83" t="str">
            <v>_</v>
          </cell>
          <cell r="M83" t="str">
            <v>_</v>
          </cell>
          <cell r="N83" t="str">
            <v>_</v>
          </cell>
          <cell r="O83" t="str">
            <v>_</v>
          </cell>
          <cell r="P83" t="str">
            <v>_</v>
          </cell>
          <cell r="Q83" t="str">
            <v>_</v>
          </cell>
          <cell r="R83" t="str">
            <v>_</v>
          </cell>
          <cell r="S83" t="str">
            <v>_</v>
          </cell>
          <cell r="T83" t="str">
            <v>_</v>
          </cell>
          <cell r="U83" t="str">
            <v>_</v>
          </cell>
          <cell r="V83" t="str">
            <v>_</v>
          </cell>
          <cell r="W83" t="str">
            <v>_</v>
          </cell>
          <cell r="X83" t="str">
            <v>_</v>
          </cell>
          <cell r="Y83" t="str">
            <v>_</v>
          </cell>
          <cell r="Z83" t="str">
            <v>_</v>
          </cell>
          <cell r="AA83" t="str">
            <v>_</v>
          </cell>
          <cell r="AB83" t="str">
            <v>_</v>
          </cell>
          <cell r="AC83" t="str">
            <v>_</v>
          </cell>
          <cell r="AD83" t="str">
            <v>_</v>
          </cell>
          <cell r="AE83" t="str">
            <v>_</v>
          </cell>
          <cell r="AF83" t="str">
            <v>_</v>
          </cell>
          <cell r="AG83" t="str">
            <v>_</v>
          </cell>
          <cell r="AH83" t="str">
            <v>_</v>
          </cell>
          <cell r="AI83" t="str">
            <v>_</v>
          </cell>
          <cell r="AJ83" t="str">
            <v>_</v>
          </cell>
          <cell r="AK83" t="str">
            <v>_</v>
          </cell>
          <cell r="AL83" t="str">
            <v>_</v>
          </cell>
          <cell r="AM83" t="str">
            <v>_</v>
          </cell>
          <cell r="AN83" t="str">
            <v>_</v>
          </cell>
          <cell r="AO83" t="str">
            <v>_</v>
          </cell>
          <cell r="AP83" t="str">
            <v>_</v>
          </cell>
          <cell r="AQ83" t="str">
            <v>_</v>
          </cell>
        </row>
        <row r="84">
          <cell r="A84" t="str">
            <v>||</v>
          </cell>
          <cell r="B84">
            <v>37964.514540162039</v>
          </cell>
          <cell r="C84">
            <v>38092.597013773149</v>
          </cell>
          <cell r="D84" t="str">
            <v>||</v>
          </cell>
          <cell r="E84" t="str">
            <v>1985</v>
          </cell>
          <cell r="F84" t="str">
            <v>1985</v>
          </cell>
          <cell r="G84" t="str">
            <v>1986</v>
          </cell>
          <cell r="H84" t="str">
            <v>1987</v>
          </cell>
          <cell r="I84" t="str">
            <v>1988</v>
          </cell>
          <cell r="J84" t="str">
            <v>1989</v>
          </cell>
          <cell r="K84" t="str">
            <v>1990</v>
          </cell>
          <cell r="L84" t="str">
            <v>1991</v>
          </cell>
          <cell r="M84" t="str">
            <v>1992</v>
          </cell>
          <cell r="N84" t="str">
            <v>1993</v>
          </cell>
          <cell r="O84" t="str">
            <v>1994</v>
          </cell>
          <cell r="P84" t="str">
            <v>1995</v>
          </cell>
          <cell r="Q84">
            <v>1999</v>
          </cell>
          <cell r="R84">
            <v>1999</v>
          </cell>
          <cell r="S84">
            <v>1998</v>
          </cell>
          <cell r="T84">
            <v>1999</v>
          </cell>
          <cell r="U84">
            <v>2001</v>
          </cell>
          <cell r="V84">
            <v>2002</v>
          </cell>
          <cell r="W84">
            <v>2003</v>
          </cell>
          <cell r="X84">
            <v>2004</v>
          </cell>
          <cell r="Y84">
            <v>2004</v>
          </cell>
          <cell r="Z84">
            <v>2005</v>
          </cell>
          <cell r="AA84">
            <v>2006</v>
          </cell>
          <cell r="AB84">
            <v>2007</v>
          </cell>
          <cell r="AC84">
            <v>2008</v>
          </cell>
          <cell r="AD84">
            <v>2009</v>
          </cell>
          <cell r="AE84">
            <v>2010</v>
          </cell>
          <cell r="AF84">
            <v>2011</v>
          </cell>
          <cell r="AG84">
            <v>2012</v>
          </cell>
          <cell r="AH84">
            <v>2013</v>
          </cell>
          <cell r="AI84">
            <v>2014</v>
          </cell>
          <cell r="AJ84">
            <v>2015</v>
          </cell>
          <cell r="AK84">
            <v>2016</v>
          </cell>
          <cell r="AL84">
            <v>2017</v>
          </cell>
          <cell r="AM84">
            <v>2018</v>
          </cell>
          <cell r="AN84">
            <v>2019</v>
          </cell>
          <cell r="AO84">
            <v>2020</v>
          </cell>
          <cell r="AP84">
            <v>2021</v>
          </cell>
          <cell r="AQ84">
            <v>2022</v>
          </cell>
        </row>
        <row r="85">
          <cell r="A85" t="str">
            <v>||</v>
          </cell>
          <cell r="B85">
            <v>37964.514540162039</v>
          </cell>
          <cell r="C85">
            <v>38092.597013773149</v>
          </cell>
          <cell r="D85" t="str">
            <v>||</v>
          </cell>
          <cell r="J85" t="str">
            <v>2/96</v>
          </cell>
          <cell r="K85" t="str">
            <v>2/96</v>
          </cell>
          <cell r="L85" t="str">
            <v>2/96</v>
          </cell>
          <cell r="M85" t="str">
            <v>2/96</v>
          </cell>
          <cell r="N85" t="str">
            <v>2/96</v>
          </cell>
          <cell r="O85" t="str">
            <v>10/97</v>
          </cell>
          <cell r="P85" t="str">
            <v>5/98</v>
          </cell>
          <cell r="Q85" t="str">
            <v>11/99</v>
          </cell>
          <cell r="R85" t="str">
            <v>11/99</v>
          </cell>
          <cell r="S85" t="str">
            <v>11/98</v>
          </cell>
          <cell r="T85" t="str">
            <v>11/99</v>
          </cell>
          <cell r="U85" t="str">
            <v>11/101</v>
          </cell>
          <cell r="V85" t="str">
            <v>11/102</v>
          </cell>
          <cell r="W85" t="str">
            <v>11/103</v>
          </cell>
          <cell r="X85" t="str">
            <v>11/104</v>
          </cell>
          <cell r="Y85" t="str">
            <v>11/104</v>
          </cell>
          <cell r="Z85" t="str">
            <v>11/105</v>
          </cell>
          <cell r="AA85" t="str">
            <v>11/106</v>
          </cell>
          <cell r="AB85" t="str">
            <v>11/107</v>
          </cell>
          <cell r="AC85" t="str">
            <v>11/108</v>
          </cell>
          <cell r="AD85" t="str">
            <v>11/109</v>
          </cell>
          <cell r="AE85" t="str">
            <v>11/110</v>
          </cell>
          <cell r="AF85" t="str">
            <v>11/111</v>
          </cell>
          <cell r="AG85" t="str">
            <v>11/112</v>
          </cell>
          <cell r="AH85" t="str">
            <v>11/113</v>
          </cell>
          <cell r="AI85" t="str">
            <v>11/114</v>
          </cell>
          <cell r="AJ85" t="str">
            <v>11/115</v>
          </cell>
          <cell r="AK85" t="str">
            <v>11/116</v>
          </cell>
          <cell r="AL85" t="str">
            <v>11/117</v>
          </cell>
          <cell r="AM85" t="str">
            <v>11/118</v>
          </cell>
          <cell r="AN85" t="str">
            <v>11/119</v>
          </cell>
          <cell r="AO85" t="str">
            <v>11/120</v>
          </cell>
          <cell r="AP85" t="str">
            <v>11/121</v>
          </cell>
          <cell r="AQ85" t="str">
            <v>11/122</v>
          </cell>
        </row>
        <row r="86">
          <cell r="A86" t="str">
            <v>||</v>
          </cell>
          <cell r="C86" t="str">
            <v>||</v>
          </cell>
          <cell r="D86" t="str">
            <v>||</v>
          </cell>
          <cell r="J86" t="str">
            <v>Rév.</v>
          </cell>
          <cell r="K86" t="str">
            <v>Rév.</v>
          </cell>
          <cell r="L86" t="str">
            <v>Rév.</v>
          </cell>
          <cell r="M86" t="str">
            <v>Rév.</v>
          </cell>
          <cell r="N86" t="str">
            <v>Rév.</v>
          </cell>
          <cell r="O86" t="str">
            <v>Rev.</v>
          </cell>
          <cell r="P86" t="str">
            <v>Rev.</v>
          </cell>
          <cell r="Q86" t="str">
            <v>Proj.</v>
          </cell>
          <cell r="R86" t="str">
            <v>Proj.</v>
          </cell>
          <cell r="S86" t="str">
            <v>Proj.</v>
          </cell>
          <cell r="T86" t="str">
            <v>Proj.</v>
          </cell>
          <cell r="U86" t="str">
            <v>Proj.</v>
          </cell>
          <cell r="V86" t="str">
            <v>Proj.</v>
          </cell>
          <cell r="W86" t="str">
            <v>Proj.</v>
          </cell>
          <cell r="X86" t="str">
            <v>Proj.</v>
          </cell>
          <cell r="Y86" t="str">
            <v>Proj.</v>
          </cell>
          <cell r="Z86" t="str">
            <v>Proj.</v>
          </cell>
          <cell r="AA86" t="str">
            <v>Proj.</v>
          </cell>
          <cell r="AB86" t="str">
            <v>Proj.</v>
          </cell>
          <cell r="AC86" t="str">
            <v>Proj.</v>
          </cell>
          <cell r="AD86" t="str">
            <v>Proj.</v>
          </cell>
          <cell r="AE86" t="str">
            <v>Proj.</v>
          </cell>
          <cell r="AF86" t="str">
            <v>Proj.</v>
          </cell>
          <cell r="AG86" t="str">
            <v>Proj.</v>
          </cell>
          <cell r="AH86" t="str">
            <v>Proj.</v>
          </cell>
          <cell r="AI86" t="str">
            <v>Proj.</v>
          </cell>
          <cell r="AJ86" t="str">
            <v>Proj.</v>
          </cell>
          <cell r="AK86" t="str">
            <v>Proj.</v>
          </cell>
          <cell r="AL86" t="str">
            <v>Proj.</v>
          </cell>
          <cell r="AM86" t="str">
            <v>Proj.</v>
          </cell>
          <cell r="AN86" t="str">
            <v>Proj.</v>
          </cell>
          <cell r="AO86" t="str">
            <v>Proj.</v>
          </cell>
          <cell r="AP86" t="str">
            <v>Proj.</v>
          </cell>
          <cell r="AQ86" t="str">
            <v>Proj.</v>
          </cell>
        </row>
        <row r="87">
          <cell r="A87" t="str">
            <v>||</v>
          </cell>
          <cell r="C87" t="str">
            <v>||</v>
          </cell>
          <cell r="D87" t="str">
            <v>||</v>
          </cell>
        </row>
        <row r="88">
          <cell r="A88" t="str">
            <v>||</v>
          </cell>
          <cell r="B88" t="str">
            <v>_</v>
          </cell>
          <cell r="C88" t="str">
            <v>_</v>
          </cell>
          <cell r="D88" t="str">
            <v>||</v>
          </cell>
          <cell r="E88" t="str">
            <v>_</v>
          </cell>
          <cell r="F88" t="str">
            <v>_</v>
          </cell>
          <cell r="G88" t="str">
            <v>_</v>
          </cell>
          <cell r="H88" t="str">
            <v>_</v>
          </cell>
          <cell r="I88" t="str">
            <v>_</v>
          </cell>
          <cell r="J88" t="str">
            <v>_</v>
          </cell>
          <cell r="K88" t="str">
            <v>_</v>
          </cell>
          <cell r="L88" t="str">
            <v>_</v>
          </cell>
          <cell r="M88" t="str">
            <v>_</v>
          </cell>
          <cell r="N88" t="str">
            <v>_</v>
          </cell>
          <cell r="O88" t="str">
            <v>_</v>
          </cell>
          <cell r="P88" t="str">
            <v>_</v>
          </cell>
          <cell r="Q88" t="str">
            <v>_</v>
          </cell>
          <cell r="R88" t="str">
            <v>_</v>
          </cell>
          <cell r="S88" t="str">
            <v>_</v>
          </cell>
          <cell r="T88" t="str">
            <v>_</v>
          </cell>
          <cell r="U88" t="str">
            <v>_</v>
          </cell>
          <cell r="V88" t="str">
            <v>_</v>
          </cell>
          <cell r="W88" t="str">
            <v>_</v>
          </cell>
          <cell r="X88" t="str">
            <v>_</v>
          </cell>
          <cell r="Y88" t="str">
            <v>_</v>
          </cell>
          <cell r="Z88" t="str">
            <v>_</v>
          </cell>
          <cell r="AA88" t="str">
            <v>_</v>
          </cell>
          <cell r="AB88" t="str">
            <v>_</v>
          </cell>
          <cell r="AC88" t="str">
            <v>_</v>
          </cell>
          <cell r="AD88" t="str">
            <v>_</v>
          </cell>
          <cell r="AE88" t="str">
            <v>_</v>
          </cell>
          <cell r="AF88" t="str">
            <v>_</v>
          </cell>
          <cell r="AG88" t="str">
            <v>_</v>
          </cell>
          <cell r="AH88" t="str">
            <v>_</v>
          </cell>
          <cell r="AI88" t="str">
            <v>_</v>
          </cell>
          <cell r="AJ88" t="str">
            <v>_</v>
          </cell>
          <cell r="AK88" t="str">
            <v>_</v>
          </cell>
          <cell r="AL88" t="str">
            <v>_</v>
          </cell>
          <cell r="AM88" t="str">
            <v>_</v>
          </cell>
          <cell r="AN88" t="str">
            <v>_</v>
          </cell>
          <cell r="AO88" t="str">
            <v>_</v>
          </cell>
          <cell r="AP88" t="str">
            <v>_</v>
          </cell>
          <cell r="AQ88" t="str">
            <v>_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Main"/>
      <sheetName val="TRE"/>
      <sheetName val="Indic"/>
      <sheetName val="Basic Data"/>
      <sheetName val="Quota"/>
      <sheetName val="AMB"/>
      <sheetName val="MTS1"/>
      <sheetName val="MTS2"/>
      <sheetName val="MTS3"/>
      <sheetName val="MTS4"/>
      <sheetName val="K"/>
      <sheetName val="Sheet2"/>
      <sheetName val="Sheet1"/>
      <sheetName val="Z"/>
      <sheetName val="Module1"/>
      <sheetName val="BOP"/>
      <sheetName val="30_BOP"/>
      <sheetName val="34_EXDO"/>
      <sheetName val="Asm"/>
      <sheetName val="MSRV"/>
      <sheetName val="Table 5"/>
      <sheetName val="2"/>
      <sheetName val="ex rate"/>
      <sheetName val="CPIINDEX"/>
      <sheetName val="interv"/>
      <sheetName val="C"/>
      <sheetName val="Basic_Data"/>
      <sheetName val="Table_5"/>
      <sheetName val="ex_rate"/>
      <sheetName val="Ex_rate_bloom"/>
      <sheetName val="Ex rate bloom"/>
      <sheetName val="e"/>
      <sheetName val="IDA-tab7"/>
      <sheetName val="aq"/>
    </sheetNames>
    <sheetDataSet>
      <sheetData sheetId="0" refreshError="1"/>
      <sheetData sheetId="1" refreshError="1"/>
      <sheetData sheetId="2" refreshError="1"/>
      <sheetData sheetId="3" refreshError="1">
        <row r="109">
          <cell r="A109" t="str">
            <v>||~</v>
          </cell>
          <cell r="B109" t="str">
            <v xml:space="preserve">       Of which:  Relief operations</v>
          </cell>
          <cell r="C109">
            <v>0</v>
          </cell>
          <cell r="D109">
            <v>0</v>
          </cell>
          <cell r="E109">
            <v>0</v>
          </cell>
          <cell r="F109" t="str">
            <v xml:space="preserve">... </v>
          </cell>
          <cell r="G109" t="str">
            <v xml:space="preserve">... </v>
          </cell>
          <cell r="H109">
            <v>85</v>
          </cell>
          <cell r="I109">
            <v>85</v>
          </cell>
          <cell r="J109">
            <v>75</v>
          </cell>
          <cell r="K109">
            <v>25</v>
          </cell>
          <cell r="L109">
            <v>25</v>
          </cell>
          <cell r="M109">
            <v>25</v>
          </cell>
        </row>
        <row r="196">
          <cell r="A196" t="str">
            <v>||~</v>
          </cell>
          <cell r="B196" t="str">
            <v xml:space="preserve">        Inflows</v>
          </cell>
          <cell r="C196">
            <v>0</v>
          </cell>
          <cell r="D196" t="str">
            <v xml:space="preserve">       Entrées</v>
          </cell>
          <cell r="E196">
            <v>0</v>
          </cell>
          <cell r="F196">
            <v>386.45711556287046</v>
          </cell>
          <cell r="G196">
            <v>275.07819505856389</v>
          </cell>
          <cell r="H196">
            <v>96.210247639030925</v>
          </cell>
          <cell r="I196">
            <v>214.23485763380796</v>
          </cell>
          <cell r="J196">
            <v>311.39712555461625</v>
          </cell>
          <cell r="K196">
            <v>142.56596368287362</v>
          </cell>
          <cell r="L196">
            <v>343.83281861387457</v>
          </cell>
          <cell r="M196">
            <v>160.74621300797173</v>
          </cell>
        </row>
        <row r="197">
          <cell r="A197" t="str">
            <v>||~</v>
          </cell>
          <cell r="B197" t="str">
            <v xml:space="preserve">        Outflows</v>
          </cell>
          <cell r="C197">
            <v>0</v>
          </cell>
          <cell r="D197" t="str">
            <v xml:space="preserve">       Sorties</v>
          </cell>
          <cell r="E197">
            <v>0</v>
          </cell>
          <cell r="F197">
            <v>-49.85634799900005</v>
          </cell>
          <cell r="G197">
            <v>-358.85835599010619</v>
          </cell>
          <cell r="H197">
            <v>-251.97922000698577</v>
          </cell>
          <cell r="I197">
            <v>-487.37854830118727</v>
          </cell>
          <cell r="J197">
            <v>-530.74050395093718</v>
          </cell>
          <cell r="K197">
            <v>-374.47048147448794</v>
          </cell>
          <cell r="L197">
            <v>-439.10187607540888</v>
          </cell>
          <cell r="M197">
            <v>-368.61727741241879</v>
          </cell>
        </row>
        <row r="208">
          <cell r="A208" t="str">
            <v>||~</v>
          </cell>
          <cell r="B208" t="str">
            <v xml:space="preserve">        SAF drawings</v>
          </cell>
          <cell r="C208">
            <v>0</v>
          </cell>
          <cell r="D208" t="str">
            <v xml:space="preserve">            Prêts FAS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</row>
        <row r="209">
          <cell r="A209" t="str">
            <v>||~</v>
          </cell>
          <cell r="B209" t="str">
            <v xml:space="preserve">        Purchases (GRA)</v>
          </cell>
          <cell r="C209">
            <v>0</v>
          </cell>
          <cell r="D209" t="str">
            <v xml:space="preserve">            Achats (CRG)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</row>
        <row r="217">
          <cell r="A217" t="str">
            <v>||~</v>
          </cell>
        </row>
        <row r="218">
          <cell r="A218" t="str">
            <v>||~</v>
          </cell>
          <cell r="B218" t="str">
            <v>Financing gap</v>
          </cell>
          <cell r="C218">
            <v>0</v>
          </cell>
          <cell r="D218" t="str">
            <v>Ecart de financement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10.906000000000001</v>
          </cell>
          <cell r="M218">
            <v>-139.94200000000001</v>
          </cell>
          <cell r="N218">
            <v>-33.844000000000001</v>
          </cell>
          <cell r="O218">
            <v>-10273.805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 refreshError="1"/>
      <sheetData sheetId="30" refreshError="1"/>
      <sheetData sheetId="31" refreshError="1"/>
      <sheetData sheetId="32"/>
      <sheetData sheetId="33" refreshError="1"/>
      <sheetData sheetId="34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(Priv.Cap)"/>
      <sheetName val="A"/>
      <sheetName val="GAS_061301"/>
      <sheetName val="GEE_061301"/>
      <sheetName val="B(Assump)"/>
      <sheetName val="GEE0901"/>
      <sheetName val="X"/>
      <sheetName val="M"/>
      <sheetName val="T-T"/>
      <sheetName val="S"/>
      <sheetName val="Check Interest"/>
      <sheetName val="G(Disb.)"/>
      <sheetName val="H(Amort)"/>
      <sheetName val="Debt scenario"/>
      <sheetName val="I(Interest)"/>
      <sheetName val="N(Debt)"/>
      <sheetName val="J(Fin. account)"/>
      <sheetName val="O(Arrears)"/>
      <sheetName val="K(Reserves)"/>
      <sheetName val="BOP_output"/>
      <sheetName val="L(Links)"/>
      <sheetName val="P(IMF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(Priv.Cap)"/>
    </sheetNames>
    <sheetDataSet>
      <sheetData sheetId="0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"/>
      <sheetName val="X"/>
      <sheetName val="CA"/>
      <sheetName val="CA-Income"/>
      <sheetName val="C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"/>
      <sheetName val="X"/>
      <sheetName val="CA"/>
      <sheetName val="CA-Income"/>
      <sheetName val="CK"/>
      <sheetName val="DEBT"/>
      <sheetName val="DIS"/>
      <sheetName val="AMO"/>
      <sheetName val="I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ME"/>
      <sheetName val="A"/>
      <sheetName val="Basicdata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 &amp; 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OUTPUT"/>
      <sheetName val="Scratch pad"/>
      <sheetName val="ControlSheet"/>
      <sheetName val="INPUT"/>
      <sheetName val="Sel. Ind.-MacroframeworkI"/>
      <sheetName val="Annual Meetings Selec Indicator"/>
      <sheetName val="WETA"/>
      <sheetName val="GDP Prod. - Input"/>
      <sheetName val="National Accounts"/>
      <sheetName val="Chart real growth rates"/>
      <sheetName val="Figure 3"/>
      <sheetName val="INE PIBprod"/>
      <sheetName val="PROJECTIONS"/>
      <sheetName val="AnMeets"/>
      <sheetName val="PIN Selected Indicators."/>
      <sheetName val="weekly-monthly Rep."/>
      <sheetName val="MacroframeworkII"/>
      <sheetName val="RED TABLES"/>
      <sheetName val="Basic Data"/>
      <sheetName val="SUMMARY"/>
      <sheetName val="Excel macros"/>
      <sheetName val="moz macroframework Brief Feb200"/>
      <sheetName val="Q1"/>
      <sheetName val="Q2"/>
      <sheetName val="Q3"/>
      <sheetName val="M"/>
      <sheetName val="Assump"/>
      <sheetName val="Last"/>
      <sheetName val="wage growth"/>
      <sheetName val="Gin"/>
      <sheetName val="Din"/>
      <sheetName val="Scratch_pad"/>
      <sheetName val="Sel__Ind_-MacroframeworkI"/>
      <sheetName val="Annual_Meetings_Selec_Indicator"/>
      <sheetName val="GDP_Prod__-_Input"/>
      <sheetName val="National_Accounts"/>
      <sheetName val="Chart_real_growth_rates"/>
      <sheetName val="Figure_3"/>
      <sheetName val="INE_PIBprod"/>
      <sheetName val="PIN_Selected_Indicators_"/>
      <sheetName val="weekly-monthly_Rep_"/>
      <sheetName val="RED_TABLES"/>
      <sheetName val="Basic_Data"/>
      <sheetName val="Excel_macros"/>
      <sheetName val="moz_macroframework_Brief_Feb200"/>
      <sheetName val="wage_growth"/>
      <sheetName val="CPIINDEX"/>
      <sheetName val="seignior"/>
      <sheetName val="aq"/>
      <sheetName val="Table 5"/>
      <sheetName val="Scratch_pad1"/>
      <sheetName val="Sel__Ind_-MacroframeworkI1"/>
      <sheetName val="Annual_Meetings_Selec_Indicato1"/>
      <sheetName val="GDP_Prod__-_Input1"/>
      <sheetName val="National_Accounts1"/>
      <sheetName val="Chart_real_growth_rates1"/>
      <sheetName val="Figure_31"/>
      <sheetName val="INE_PIBprod1"/>
      <sheetName val="PIN_Selected_Indicators_1"/>
      <sheetName val="weekly-monthly_Rep_1"/>
      <sheetName val="RED_TABLES1"/>
      <sheetName val="Basic_Data1"/>
      <sheetName val="Excel_macros1"/>
      <sheetName val="moz_macroframework_Brief_Feb201"/>
      <sheetName val="wage_growth1"/>
      <sheetName val="11 rev 94 "/>
      <sheetName val="PRIVATE_OLD"/>
      <sheetName val="COP FED"/>
      <sheetName val="monsurv-b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>
        <row r="1">
          <cell r="C1" t="str">
            <v>SUMMARY TABLES FOR EACH SECTOR; WEO SUBMISISON DATA AND CODES; CONSISTENCY CHECKS</v>
          </cell>
        </row>
        <row r="3">
          <cell r="B3" t="str">
            <v>WEO</v>
          </cell>
          <cell r="C3" t="str">
            <v>DNE PROJECTIONS</v>
          </cell>
          <cell r="D3">
            <v>0</v>
          </cell>
          <cell r="E3" t="str">
            <v>80a1</v>
          </cell>
          <cell r="F3" t="str">
            <v>81a1</v>
          </cell>
          <cell r="G3" t="str">
            <v>82a1</v>
          </cell>
          <cell r="H3" t="str">
            <v>83a1</v>
          </cell>
          <cell r="I3" t="str">
            <v>84a1</v>
          </cell>
          <cell r="J3" t="str">
            <v>85a1</v>
          </cell>
          <cell r="K3" t="str">
            <v>86a1</v>
          </cell>
          <cell r="L3" t="str">
            <v>87a1</v>
          </cell>
          <cell r="M3" t="str">
            <v>88a1</v>
          </cell>
          <cell r="N3" t="str">
            <v>89a1</v>
          </cell>
          <cell r="O3" t="str">
            <v>90a1</v>
          </cell>
          <cell r="P3" t="str">
            <v>91a1</v>
          </cell>
          <cell r="Q3" t="str">
            <v>92a1</v>
          </cell>
          <cell r="R3" t="str">
            <v>93a1</v>
          </cell>
          <cell r="S3" t="str">
            <v>94a1</v>
          </cell>
          <cell r="T3" t="str">
            <v>95a1</v>
          </cell>
          <cell r="U3" t="str">
            <v>96a1</v>
          </cell>
          <cell r="V3" t="str">
            <v>97a1</v>
          </cell>
          <cell r="W3" t="str">
            <v>98a1</v>
          </cell>
          <cell r="X3" t="str">
            <v>99a1</v>
          </cell>
          <cell r="Y3" t="str">
            <v>100a1</v>
          </cell>
          <cell r="Z3" t="str">
            <v>101a1</v>
          </cell>
          <cell r="AA3" t="str">
            <v>102a1</v>
          </cell>
          <cell r="AB3" t="str">
            <v>103a1</v>
          </cell>
          <cell r="AC3" t="str">
            <v>104a1</v>
          </cell>
          <cell r="AD3" t="str">
            <v>105a1</v>
          </cell>
          <cell r="AE3" t="str">
            <v>105a1</v>
          </cell>
          <cell r="AF3" t="str">
            <v>105a1</v>
          </cell>
        </row>
        <row r="4">
          <cell r="B4" t="str">
            <v>CODES</v>
          </cell>
          <cell r="C4" t="str">
            <v xml:space="preserve">      TWELVE-MONTH PERIOD ENDING:</v>
          </cell>
          <cell r="D4">
            <v>0</v>
          </cell>
          <cell r="E4">
            <v>1980</v>
          </cell>
          <cell r="F4">
            <v>1981</v>
          </cell>
          <cell r="G4">
            <v>1982</v>
          </cell>
          <cell r="H4">
            <v>1983</v>
          </cell>
          <cell r="I4">
            <v>1984</v>
          </cell>
          <cell r="J4">
            <v>1985</v>
          </cell>
          <cell r="K4">
            <v>1986</v>
          </cell>
          <cell r="L4">
            <v>1987</v>
          </cell>
          <cell r="M4">
            <v>1988</v>
          </cell>
          <cell r="N4">
            <v>1989</v>
          </cell>
          <cell r="O4">
            <v>1990</v>
          </cell>
          <cell r="P4">
            <v>1991</v>
          </cell>
          <cell r="Q4">
            <v>1992</v>
          </cell>
          <cell r="R4">
            <v>1993</v>
          </cell>
          <cell r="S4">
            <v>1994</v>
          </cell>
          <cell r="T4">
            <v>1995</v>
          </cell>
          <cell r="U4">
            <v>1996</v>
          </cell>
          <cell r="V4">
            <v>1997</v>
          </cell>
          <cell r="W4">
            <v>1998</v>
          </cell>
          <cell r="X4">
            <v>1999</v>
          </cell>
          <cell r="Y4">
            <v>2000</v>
          </cell>
          <cell r="Z4">
            <v>2001</v>
          </cell>
          <cell r="AA4">
            <v>2002</v>
          </cell>
          <cell r="AB4">
            <v>2003</v>
          </cell>
          <cell r="AC4">
            <v>2004</v>
          </cell>
          <cell r="AD4">
            <v>2005</v>
          </cell>
          <cell r="AE4">
            <v>2006</v>
          </cell>
          <cell r="AF4">
            <v>2007</v>
          </cell>
          <cell r="AG4">
            <v>2008</v>
          </cell>
          <cell r="AH4">
            <v>2009</v>
          </cell>
          <cell r="AI4">
            <v>2010</v>
          </cell>
          <cell r="AJ4">
            <v>2011</v>
          </cell>
          <cell r="AK4">
            <v>2012</v>
          </cell>
          <cell r="AL4">
            <v>2013</v>
          </cell>
          <cell r="AM4">
            <v>2014</v>
          </cell>
          <cell r="AN4">
            <v>2015</v>
          </cell>
          <cell r="AO4">
            <v>2016</v>
          </cell>
          <cell r="AP4">
            <v>2017</v>
          </cell>
          <cell r="AQ4">
            <v>2018</v>
          </cell>
          <cell r="AR4">
            <v>2019</v>
          </cell>
          <cell r="AS4">
            <v>2020</v>
          </cell>
          <cell r="AT4">
            <v>2021</v>
          </cell>
        </row>
        <row r="6">
          <cell r="C6" t="str">
            <v>current date</v>
          </cell>
        </row>
        <row r="7">
          <cell r="C7" t="str">
            <v>last update</v>
          </cell>
        </row>
        <row r="9">
          <cell r="C9" t="str">
            <v>I.   INDICATORS OF FACTOR INPUT AND PRICES</v>
          </cell>
        </row>
        <row r="11">
          <cell r="B11" t="str">
            <v>ENDA_PR</v>
          </cell>
          <cell r="C11" t="str">
            <v>Representative rate (average)</v>
          </cell>
        </row>
        <row r="12">
          <cell r="C12" t="str">
            <v>Representative rate (year end)</v>
          </cell>
        </row>
        <row r="13">
          <cell r="B13" t="str">
            <v>ENDA</v>
          </cell>
          <cell r="C13" t="str">
            <v>Official rate (average)</v>
          </cell>
        </row>
        <row r="14">
          <cell r="B14" t="str">
            <v>ENDE</v>
          </cell>
          <cell r="C14" t="str">
            <v>Official rate (year end)</v>
          </cell>
        </row>
        <row r="15">
          <cell r="C15" t="str">
            <v>Market rate (average)</v>
          </cell>
        </row>
        <row r="16">
          <cell r="C16" t="str">
            <v>Depreciation % -Repr. rate (average)</v>
          </cell>
        </row>
        <row r="17">
          <cell r="C17" t="str">
            <v>Depreciation - Repr. rate (year end)</v>
          </cell>
        </row>
        <row r="19">
          <cell r="B19" t="str">
            <v>PCPI</v>
          </cell>
          <cell r="C19" t="str">
            <v>CPI (index; average, 1990 = 100)</v>
          </cell>
        </row>
        <row r="20">
          <cell r="B20" t="str">
            <v>PCPIE</v>
          </cell>
          <cell r="C20" t="str">
            <v>CPI (index; year end, 1990 = 100)</v>
          </cell>
        </row>
        <row r="21">
          <cell r="C21" t="str">
            <v>GDP Deflator index 1990=100</v>
          </cell>
        </row>
        <row r="22">
          <cell r="C22" t="str">
            <v>Inflation  (avg)</v>
          </cell>
        </row>
        <row r="23">
          <cell r="C23" t="str">
            <v xml:space="preserve">Inflation (eop)  </v>
          </cell>
        </row>
        <row r="24">
          <cell r="C24" t="str">
            <v>GDP deflator (% change)</v>
          </cell>
        </row>
        <row r="28">
          <cell r="C28" t="str">
            <v>II.  NATIONAL ACCOUNTS IN NOMINAL and  REAL TERMS  and PROJECTIONS</v>
          </cell>
        </row>
        <row r="30">
          <cell r="C30" t="str">
            <v>II.I NATIONAL ACCOUNTS IN NOMINAL TERMS</v>
          </cell>
        </row>
        <row r="32">
          <cell r="C32" t="str">
            <v>Billions of meticais, at current prices)</v>
          </cell>
        </row>
        <row r="33">
          <cell r="C33" t="str">
            <v>Total consumption</v>
          </cell>
        </row>
        <row r="34">
          <cell r="B34" t="str">
            <v>NCG</v>
          </cell>
          <cell r="C34" t="str">
            <v xml:space="preserve">  Public consumption  </v>
          </cell>
        </row>
        <row r="35">
          <cell r="B35" t="str">
            <v>NCP</v>
          </cell>
          <cell r="C35" t="str">
            <v xml:space="preserve">  Private consumption</v>
          </cell>
        </row>
        <row r="36">
          <cell r="C36" t="str">
            <v xml:space="preserve">     Monetary private consumption</v>
          </cell>
        </row>
        <row r="37">
          <cell r="C37" t="str">
            <v xml:space="preserve">     Nonmonetary private consumption</v>
          </cell>
        </row>
        <row r="38">
          <cell r="B38" t="str">
            <v>NFI</v>
          </cell>
          <cell r="C38" t="str">
            <v>Total investment</v>
          </cell>
        </row>
        <row r="39">
          <cell r="C39" t="str">
            <v xml:space="preserve">  Public investment                                            </v>
          </cell>
        </row>
        <row r="40">
          <cell r="B40" t="str">
            <v>NFIP</v>
          </cell>
          <cell r="C40" t="str">
            <v xml:space="preserve">  Private investment  </v>
          </cell>
        </row>
        <row r="41">
          <cell r="B41" t="str">
            <v>NINV</v>
          </cell>
          <cell r="C41" t="str">
            <v>Changes in inventories</v>
          </cell>
        </row>
        <row r="42">
          <cell r="C42" t="str">
            <v>Domestic demand</v>
          </cell>
        </row>
        <row r="43">
          <cell r="B43" t="str">
            <v>NX</v>
          </cell>
          <cell r="C43" t="str">
            <v>Exports of goods and services</v>
          </cell>
        </row>
        <row r="44">
          <cell r="B44" t="str">
            <v>NXG</v>
          </cell>
          <cell r="C44" t="str">
            <v xml:space="preserve">  Exports of goods</v>
          </cell>
        </row>
        <row r="45">
          <cell r="B45" t="str">
            <v>NM</v>
          </cell>
          <cell r="C45" t="str">
            <v>Imports of goods and services</v>
          </cell>
        </row>
        <row r="46">
          <cell r="B46" t="str">
            <v>NMG</v>
          </cell>
          <cell r="C46" t="str">
            <v xml:space="preserve">  Imports of goods</v>
          </cell>
        </row>
        <row r="47">
          <cell r="B47" t="str">
            <v>NGDP</v>
          </cell>
          <cell r="C47" t="str">
            <v>Gross domestic product  (GDP)</v>
          </cell>
        </row>
        <row r="48">
          <cell r="C48" t="str">
            <v xml:space="preserve">Memorandum items </v>
          </cell>
        </row>
        <row r="49">
          <cell r="B49" t="str">
            <v>NGPXO</v>
          </cell>
          <cell r="C49" t="str">
            <v>Non-oil GDP</v>
          </cell>
        </row>
        <row r="50">
          <cell r="B50" t="str">
            <v>NGNI</v>
          </cell>
          <cell r="C50" t="str">
            <v>National income, accrual (BPM5)</v>
          </cell>
        </row>
        <row r="51">
          <cell r="C51" t="str">
            <v>Gross National Product (GNP)</v>
          </cell>
        </row>
        <row r="52">
          <cell r="C52" t="str">
            <v>Dollar GDP</v>
          </cell>
        </row>
        <row r="53">
          <cell r="C53" t="str">
            <v>Dollar GDP per capita</v>
          </cell>
        </row>
        <row r="54">
          <cell r="C54" t="str">
            <v>Dollar GNP per capita</v>
          </cell>
        </row>
        <row r="56">
          <cell r="C56" t="str">
            <v>Percentage of GDP</v>
          </cell>
        </row>
        <row r="57">
          <cell r="C57" t="str">
            <v>Total consumption</v>
          </cell>
        </row>
        <row r="58">
          <cell r="C58" t="str">
            <v xml:space="preserve">  Public consumption</v>
          </cell>
        </row>
        <row r="59">
          <cell r="C59" t="str">
            <v xml:space="preserve">  Private consumption</v>
          </cell>
        </row>
        <row r="60">
          <cell r="C60" t="str">
            <v>Total investment</v>
          </cell>
        </row>
        <row r="61">
          <cell r="C61" t="str">
            <v xml:space="preserve">  Public gross fixed capital formation</v>
          </cell>
        </row>
        <row r="62">
          <cell r="C62" t="str">
            <v xml:space="preserve">  Private gross fixed capital formation</v>
          </cell>
        </row>
        <row r="63">
          <cell r="C63" t="str">
            <v>Changes in inventories</v>
          </cell>
        </row>
        <row r="64">
          <cell r="C64" t="str">
            <v>Exports of goods and services</v>
          </cell>
        </row>
        <row r="65">
          <cell r="C65" t="str">
            <v xml:space="preserve">  Exports of goods</v>
          </cell>
        </row>
        <row r="66">
          <cell r="C66" t="str">
            <v>Imports of goods and services</v>
          </cell>
        </row>
        <row r="67">
          <cell r="C67" t="str">
            <v xml:space="preserve">  Imports of goods</v>
          </cell>
        </row>
        <row r="69">
          <cell r="C69" t="str">
            <v>Real growth rates</v>
          </cell>
        </row>
        <row r="70">
          <cell r="C70" t="str">
            <v>Total consumption</v>
          </cell>
        </row>
        <row r="71">
          <cell r="C71" t="str">
            <v xml:space="preserve">  Public consumption</v>
          </cell>
        </row>
        <row r="72">
          <cell r="C72" t="str">
            <v xml:space="preserve">  Private consumption</v>
          </cell>
        </row>
        <row r="73">
          <cell r="C73" t="str">
            <v xml:space="preserve">        Monetary private consumption + emergency aid</v>
          </cell>
        </row>
        <row r="74">
          <cell r="C74" t="str">
            <v xml:space="preserve">        Non-monetary private cons.</v>
          </cell>
        </row>
        <row r="75">
          <cell r="C75" t="str">
            <v>Gross fixed capital formation</v>
          </cell>
        </row>
        <row r="76">
          <cell r="C76" t="str">
            <v xml:space="preserve">  Public gross fixed capital formation</v>
          </cell>
        </row>
        <row r="77">
          <cell r="C77" t="str">
            <v xml:space="preserve">  Private gross fixed capital formation</v>
          </cell>
        </row>
        <row r="78">
          <cell r="C78" t="str">
            <v>Changes in inventories</v>
          </cell>
        </row>
        <row r="79">
          <cell r="C79" t="str">
            <v>Exports of goods and services</v>
          </cell>
        </row>
        <row r="80">
          <cell r="C80" t="str">
            <v>Imports of goods and services</v>
          </cell>
        </row>
        <row r="81">
          <cell r="C81" t="str">
            <v>Underlying gross domestic product</v>
          </cell>
        </row>
        <row r="82">
          <cell r="C82" t="str">
            <v>GDP at market prices (excl. large projects)</v>
          </cell>
          <cell r="D82" t="str">
            <v xml:space="preserve"> </v>
          </cell>
        </row>
        <row r="83">
          <cell r="C83" t="str">
            <v xml:space="preserve">Memorandum items </v>
          </cell>
        </row>
        <row r="84">
          <cell r="C84" t="str">
            <v>Total Consumption per capita</v>
          </cell>
        </row>
        <row r="85">
          <cell r="C85" t="str">
            <v>Private Consumption per capita</v>
          </cell>
        </row>
        <row r="86">
          <cell r="C86" t="str">
            <v xml:space="preserve"> </v>
          </cell>
        </row>
        <row r="87">
          <cell r="C87" t="str">
            <v>Deflators  (percent)</v>
          </cell>
        </row>
        <row r="88">
          <cell r="C88" t="str">
            <v>Total consumption</v>
          </cell>
        </row>
        <row r="89">
          <cell r="C89" t="str">
            <v xml:space="preserve">  Public consumption</v>
          </cell>
        </row>
        <row r="90">
          <cell r="C90" t="str">
            <v xml:space="preserve">  Private consumption</v>
          </cell>
        </row>
        <row r="91">
          <cell r="C91" t="str">
            <v>Gross fixed capital formation</v>
          </cell>
        </row>
        <row r="92">
          <cell r="C92" t="str">
            <v xml:space="preserve">  Public gross fixed capital formation</v>
          </cell>
        </row>
        <row r="93">
          <cell r="C93" t="str">
            <v xml:space="preserve">  Private gross fixed capital formation</v>
          </cell>
        </row>
        <row r="94">
          <cell r="C94" t="str">
            <v>Exports of goods and services</v>
          </cell>
        </row>
        <row r="95">
          <cell r="C95" t="str">
            <v>Imports of goods and services</v>
          </cell>
        </row>
        <row r="96">
          <cell r="C96" t="str">
            <v>Gross domestic product</v>
          </cell>
        </row>
        <row r="97">
          <cell r="C97" t="str">
            <v>Deflator: (1990 should = 100)</v>
          </cell>
        </row>
        <row r="99">
          <cell r="C99" t="str">
            <v>II.II NATIONAL ACCOUNTS IN 1999 REAL TERMS (for projections)</v>
          </cell>
        </row>
        <row r="101">
          <cell r="C101" t="str">
            <v>GDP Components in billions of 1999 Meticals (for projections)</v>
          </cell>
        </row>
        <row r="102">
          <cell r="C102" t="str">
            <v>Total consumption</v>
          </cell>
        </row>
        <row r="103">
          <cell r="C103" t="str">
            <v xml:space="preserve">    Private consumption</v>
          </cell>
        </row>
        <row r="104">
          <cell r="C104" t="str">
            <v xml:space="preserve">        Monetary private consumption + emergency aid</v>
          </cell>
        </row>
        <row r="105">
          <cell r="C105" t="str">
            <v xml:space="preserve">        Non-monetary private cons.</v>
          </cell>
        </row>
        <row r="106">
          <cell r="C106" t="str">
            <v xml:space="preserve">    Public consumption</v>
          </cell>
        </row>
        <row r="107">
          <cell r="C107" t="str">
            <v>Total investment</v>
          </cell>
        </row>
        <row r="108">
          <cell r="C108" t="str">
            <v xml:space="preserve">    Public investment</v>
          </cell>
        </row>
        <row r="109">
          <cell r="C109" t="str">
            <v xml:space="preserve">    Private investment </v>
          </cell>
        </row>
        <row r="110">
          <cell r="C110" t="str">
            <v xml:space="preserve">  Domestic demand</v>
          </cell>
        </row>
        <row r="111">
          <cell r="C111" t="str">
            <v>Exports goods and nonfactor services</v>
          </cell>
        </row>
        <row r="112">
          <cell r="C112" t="str">
            <v>Imports goods and nonfactor services</v>
          </cell>
        </row>
        <row r="113">
          <cell r="C113" t="str">
            <v>GDP at market prices (excl. large projects)</v>
          </cell>
        </row>
        <row r="114">
          <cell r="C114" t="str">
            <v xml:space="preserve">Memorandum items </v>
          </cell>
        </row>
        <row r="115">
          <cell r="C115" t="str">
            <v>Total consumption per capita</v>
          </cell>
        </row>
        <row r="116">
          <cell r="C116" t="str">
            <v>Private consumption per capita</v>
          </cell>
        </row>
        <row r="117">
          <cell r="C117" t="str">
            <v xml:space="preserve"> </v>
          </cell>
        </row>
        <row r="118">
          <cell r="C118" t="str">
            <v>Average propensity to consume</v>
          </cell>
        </row>
        <row r="119">
          <cell r="C119" t="str">
            <v>Freely distributed foreign aid (in 1999 met.)</v>
          </cell>
        </row>
        <row r="120">
          <cell r="C120" t="str">
            <v xml:space="preserve">          Emergency food aid (from fiscal) Mill USD</v>
          </cell>
        </row>
        <row r="121">
          <cell r="C121" t="str">
            <v xml:space="preserve">          Emergency nonfood aid, mill. USD (from fiscal proj)</v>
          </cell>
        </row>
        <row r="122">
          <cell r="C122" t="str">
            <v>Real disposable income of the monetized private sector, 1995 meticais</v>
          </cell>
        </row>
        <row r="123">
          <cell r="C123" t="str">
            <v xml:space="preserve">      GDP</v>
          </cell>
        </row>
        <row r="124">
          <cell r="C124" t="str">
            <v xml:space="preserve">      Subsistance production/consumption  (-)</v>
          </cell>
        </row>
        <row r="125">
          <cell r="C125" t="str">
            <v xml:space="preserve">     Amortization of Pande Gas, bill. 1996 Mt.</v>
          </cell>
        </row>
        <row r="126">
          <cell r="C126" t="str">
            <v xml:space="preserve">          Amortization of Pande Gas, mill. US$</v>
          </cell>
        </row>
        <row r="127">
          <cell r="C127" t="str">
            <v xml:space="preserve">      Real net taxes</v>
          </cell>
        </row>
        <row r="128">
          <cell r="C128" t="str">
            <v xml:space="preserve">      Net private sector factor income, cash</v>
          </cell>
        </row>
        <row r="130">
          <cell r="C130" t="str">
            <v>Base deflators for projection (100=1997)</v>
          </cell>
        </row>
        <row r="131">
          <cell r="C131" t="str">
            <v>Total consumption</v>
          </cell>
        </row>
        <row r="132">
          <cell r="C132" t="str">
            <v xml:space="preserve">  Public consumption</v>
          </cell>
        </row>
        <row r="133">
          <cell r="C133" t="str">
            <v xml:space="preserve">  Private consumption</v>
          </cell>
        </row>
        <row r="134">
          <cell r="C134" t="str">
            <v>Gross fixed capital formation</v>
          </cell>
        </row>
        <row r="135">
          <cell r="C135" t="str">
            <v xml:space="preserve">  Public gross fixed capital formation</v>
          </cell>
        </row>
        <row r="136">
          <cell r="C136" t="str">
            <v xml:space="preserve">  Private gross fixed capital formation</v>
          </cell>
        </row>
        <row r="137">
          <cell r="C137" t="str">
            <v>Exports of goods and services</v>
          </cell>
        </row>
        <row r="138">
          <cell r="C138" t="str">
            <v>Imports of goods and services</v>
          </cell>
        </row>
        <row r="139">
          <cell r="C139" t="str">
            <v>Gross domestic product</v>
          </cell>
        </row>
        <row r="141">
          <cell r="C141" t="str">
            <v>Base index, exports</v>
          </cell>
        </row>
        <row r="142">
          <cell r="C142" t="str">
            <v>Base index, imports</v>
          </cell>
        </row>
        <row r="144">
          <cell r="C144" t="str">
            <v>II.III NATIONAL ACCOUNTS IN 1990 REAL TERMS (for WEO)</v>
          </cell>
        </row>
        <row r="146">
          <cell r="C146" t="str">
            <v>Billions of meticais, at 1990 constant prices)</v>
          </cell>
        </row>
        <row r="147">
          <cell r="C147" t="str">
            <v>Total consumption</v>
          </cell>
        </row>
        <row r="148">
          <cell r="B148" t="str">
            <v>NCG_R</v>
          </cell>
          <cell r="C148" t="str">
            <v xml:space="preserve">  Public consumption</v>
          </cell>
        </row>
        <row r="149">
          <cell r="B149" t="str">
            <v>NCP_R</v>
          </cell>
          <cell r="C149" t="str">
            <v xml:space="preserve">  Private consumption</v>
          </cell>
        </row>
        <row r="150">
          <cell r="B150" t="str">
            <v>NFI_R</v>
          </cell>
          <cell r="C150" t="str">
            <v>Gross fixed capital formation</v>
          </cell>
        </row>
        <row r="151">
          <cell r="C151" t="str">
            <v xml:space="preserve">  Public gross fixed capital formation</v>
          </cell>
        </row>
        <row r="152">
          <cell r="C152" t="str">
            <v xml:space="preserve">  Private gross fixed capital formation</v>
          </cell>
        </row>
        <row r="153">
          <cell r="B153" t="str">
            <v>NINV_R</v>
          </cell>
          <cell r="C153" t="str">
            <v>Changes in inventories</v>
          </cell>
        </row>
        <row r="154">
          <cell r="B154" t="str">
            <v>NX_R</v>
          </cell>
          <cell r="C154" t="str">
            <v>Exports of goods and services</v>
          </cell>
        </row>
        <row r="155">
          <cell r="B155" t="str">
            <v>NXG_R</v>
          </cell>
          <cell r="C155" t="str">
            <v xml:space="preserve">  Exports of goods</v>
          </cell>
        </row>
        <row r="156">
          <cell r="B156" t="str">
            <v>NM_R</v>
          </cell>
          <cell r="C156" t="str">
            <v>Imports of goods and services</v>
          </cell>
        </row>
        <row r="157">
          <cell r="B157" t="str">
            <v>NMG_R</v>
          </cell>
          <cell r="C157" t="str">
            <v xml:space="preserve">  Imports of goods</v>
          </cell>
        </row>
        <row r="158">
          <cell r="B158" t="str">
            <v>NGDP_R</v>
          </cell>
          <cell r="C158" t="str">
            <v xml:space="preserve">Gross domestic product </v>
          </cell>
        </row>
        <row r="159">
          <cell r="C159" t="str">
            <v xml:space="preserve">Memorandum items </v>
          </cell>
        </row>
        <row r="160">
          <cell r="B160" t="str">
            <v>NGPXO_R</v>
          </cell>
          <cell r="C160" t="str">
            <v>Non-oil GDP</v>
          </cell>
        </row>
        <row r="161">
          <cell r="C161" t="str">
            <v xml:space="preserve">   Net factor income at 1990 metical </v>
          </cell>
        </row>
        <row r="162">
          <cell r="C162" t="str">
            <v>GNP</v>
          </cell>
        </row>
        <row r="163">
          <cell r="C163" t="str">
            <v xml:space="preserve">GDP per capita </v>
          </cell>
        </row>
        <row r="164">
          <cell r="C164" t="str">
            <v>GNP per capita</v>
          </cell>
        </row>
        <row r="166">
          <cell r="C166" t="str">
            <v>Percentage change</v>
          </cell>
        </row>
        <row r="167">
          <cell r="C167" t="str">
            <v>Total consumption</v>
          </cell>
        </row>
        <row r="168">
          <cell r="C168" t="str">
            <v xml:space="preserve">  Public consumption</v>
          </cell>
        </row>
        <row r="169">
          <cell r="C169" t="str">
            <v xml:space="preserve">  Private consumption</v>
          </cell>
        </row>
        <row r="170">
          <cell r="C170" t="str">
            <v>Gross fixed capital formation</v>
          </cell>
        </row>
        <row r="171">
          <cell r="C171" t="str">
            <v xml:space="preserve">  Public gross fixed capital formation</v>
          </cell>
        </row>
        <row r="172">
          <cell r="C172" t="str">
            <v xml:space="preserve">  Private gross fixed capital formation</v>
          </cell>
        </row>
        <row r="173">
          <cell r="C173" t="str">
            <v>Changes in inventories</v>
          </cell>
        </row>
        <row r="174">
          <cell r="C174" t="str">
            <v>Exports of goods and services</v>
          </cell>
        </row>
        <row r="175">
          <cell r="C175" t="str">
            <v xml:space="preserve">  Exports of goods</v>
          </cell>
        </row>
        <row r="176">
          <cell r="C176" t="str">
            <v>Imports of goods and services</v>
          </cell>
        </row>
        <row r="177">
          <cell r="C177" t="str">
            <v xml:space="preserve">  Imports of goods</v>
          </cell>
        </row>
        <row r="178">
          <cell r="C178" t="str">
            <v>Real GDP growth rate:</v>
          </cell>
        </row>
        <row r="179">
          <cell r="C179" t="str">
            <v>Non-oil GDP</v>
          </cell>
        </row>
        <row r="181">
          <cell r="C181" t="str">
            <v xml:space="preserve">III.    FISCAL AND FINANCIAL INDICATORS </v>
          </cell>
        </row>
        <row r="183">
          <cell r="C183" t="str">
            <v>Central Government (bill. met.)</v>
          </cell>
        </row>
        <row r="184">
          <cell r="B184" t="str">
            <v>GCRG</v>
          </cell>
          <cell r="C184" t="str">
            <v>Total revenue and grants</v>
          </cell>
        </row>
        <row r="185">
          <cell r="C185" t="str">
            <v xml:space="preserve">   Total revenue</v>
          </cell>
        </row>
        <row r="186">
          <cell r="B186" t="str">
            <v>GCG</v>
          </cell>
          <cell r="C186" t="str">
            <v xml:space="preserve">  Grants received (current and capital)</v>
          </cell>
        </row>
        <row r="187">
          <cell r="B187" t="str">
            <v>GCGC</v>
          </cell>
          <cell r="C187" t="str">
            <v xml:space="preserve">     of which: project grants received</v>
          </cell>
        </row>
        <row r="188">
          <cell r="C188" t="str">
            <v xml:space="preserve">   Estimated grant financed technical assistance</v>
          </cell>
        </row>
        <row r="189">
          <cell r="C189" t="str">
            <v xml:space="preserve">   Tax revenue</v>
          </cell>
        </row>
        <row r="190">
          <cell r="B190" t="str">
            <v>GCENL</v>
          </cell>
          <cell r="C190" t="str">
            <v>Total expenditure and net lending</v>
          </cell>
        </row>
        <row r="191">
          <cell r="B191" t="str">
            <v>GCEG</v>
          </cell>
          <cell r="C191" t="str">
            <v>General public services</v>
          </cell>
        </row>
        <row r="192">
          <cell r="B192" t="str">
            <v>GCED</v>
          </cell>
          <cell r="C192" t="str">
            <v xml:space="preserve">   Defense</v>
          </cell>
        </row>
        <row r="193">
          <cell r="B193" t="str">
            <v>GCEE</v>
          </cell>
          <cell r="C193" t="str">
            <v xml:space="preserve">   Education</v>
          </cell>
        </row>
        <row r="194">
          <cell r="B194" t="str">
            <v>GCEEP</v>
          </cell>
          <cell r="C194" t="str">
            <v xml:space="preserve">      Elementary education</v>
          </cell>
        </row>
        <row r="195">
          <cell r="B195" t="str">
            <v>GCEH</v>
          </cell>
          <cell r="C195" t="str">
            <v xml:space="preserve">   Health</v>
          </cell>
        </row>
        <row r="196">
          <cell r="B196" t="str">
            <v>GCEHP</v>
          </cell>
          <cell r="C196" t="str">
            <v xml:space="preserve">      Basic healthcare</v>
          </cell>
        </row>
        <row r="197">
          <cell r="B197" t="str">
            <v>GCESWH</v>
          </cell>
          <cell r="C197" t="str">
            <v xml:space="preserve">   Social security, welfare &amp; housing</v>
          </cell>
        </row>
        <row r="198">
          <cell r="B198" t="str">
            <v>GCEES</v>
          </cell>
          <cell r="C198" t="str">
            <v xml:space="preserve">   Economic affairs &amp; services</v>
          </cell>
        </row>
        <row r="199">
          <cell r="B199" t="str">
            <v>GCEO</v>
          </cell>
          <cell r="C199" t="str">
            <v xml:space="preserve">   Other (residual)</v>
          </cell>
        </row>
        <row r="200">
          <cell r="C200" t="str">
            <v>Total expenditure (excluding net lending)</v>
          </cell>
        </row>
        <row r="201">
          <cell r="B201" t="str">
            <v>GCEC</v>
          </cell>
          <cell r="C201" t="str">
            <v xml:space="preserve">  Current expenditure</v>
          </cell>
        </row>
        <row r="202">
          <cell r="B202" t="str">
            <v>GCEW</v>
          </cell>
          <cell r="C202" t="str">
            <v xml:space="preserve">  Wages and salaries</v>
          </cell>
        </row>
        <row r="203">
          <cell r="B203" t="str">
            <v>GCEI_D</v>
          </cell>
          <cell r="C203" t="str">
            <v xml:space="preserve">    Domestic interest payments (scheduled)</v>
          </cell>
        </row>
        <row r="204">
          <cell r="B204" t="str">
            <v>GCEI_F</v>
          </cell>
          <cell r="C204" t="str">
            <v xml:space="preserve">    Foreign interest payments (scheduled  -budget)</v>
          </cell>
        </row>
        <row r="205">
          <cell r="C205" t="str">
            <v>Net Taxes</v>
          </cell>
        </row>
        <row r="206">
          <cell r="C206" t="str">
            <v>Net foreign borrowing</v>
          </cell>
        </row>
        <row r="207">
          <cell r="C207" t="str">
            <v>Domestic financing</v>
          </cell>
        </row>
        <row r="208">
          <cell r="C208" t="str">
            <v xml:space="preserve">   Of which:   bank financing</v>
          </cell>
        </row>
        <row r="210">
          <cell r="C210" t="str">
            <v>General Government (bill. met.)</v>
          </cell>
        </row>
        <row r="211">
          <cell r="B211" t="str">
            <v>GGRG</v>
          </cell>
          <cell r="C211" t="str">
            <v>Total revenue and grants</v>
          </cell>
        </row>
        <row r="212">
          <cell r="B212" t="str">
            <v>GGENL</v>
          </cell>
          <cell r="C212" t="str">
            <v>Total expenditure and net lending</v>
          </cell>
        </row>
        <row r="213">
          <cell r="B213" t="str">
            <v>GGEC</v>
          </cell>
          <cell r="C213" t="str">
            <v xml:space="preserve">  Current expenditure</v>
          </cell>
        </row>
        <row r="214">
          <cell r="C214" t="str">
            <v xml:space="preserve">        Current expenditure (adjusted)</v>
          </cell>
        </row>
        <row r="215">
          <cell r="B215" t="str">
            <v>GGED</v>
          </cell>
          <cell r="C215" t="str">
            <v xml:space="preserve">    Expenditure on national defense</v>
          </cell>
        </row>
        <row r="216">
          <cell r="C216" t="str">
            <v>Government investment</v>
          </cell>
        </row>
        <row r="217">
          <cell r="C217" t="str">
            <v xml:space="preserve">   Investment expenditure (from budget)</v>
          </cell>
        </row>
        <row r="219">
          <cell r="C219" t="str">
            <v>In percent of GDP</v>
          </cell>
        </row>
        <row r="220">
          <cell r="C220" t="str">
            <v>Central Government balance</v>
          </cell>
        </row>
        <row r="221">
          <cell r="C221" t="str">
            <v>Central Government balance (excl. grants)</v>
          </cell>
        </row>
        <row r="222">
          <cell r="C222" t="str">
            <v>General Government balance</v>
          </cell>
        </row>
        <row r="223">
          <cell r="C223" t="str">
            <v>Government investment/GDP:</v>
          </cell>
        </row>
        <row r="224">
          <cell r="C224" t="str">
            <v>Grants/GDP</v>
          </cell>
        </row>
        <row r="225">
          <cell r="C225" t="str">
            <v>Expenditure+net lending/GDP</v>
          </cell>
        </row>
        <row r="226">
          <cell r="C226" t="str">
            <v>Primary balance/GDP (revenue and grants - non-interest expenditure and net lending</v>
          </cell>
        </row>
        <row r="227">
          <cell r="C227" t="str">
            <v>Bank financing/GDP</v>
          </cell>
        </row>
        <row r="230">
          <cell r="C230" t="str">
            <v>IV. MONETARY INDICATORS</v>
          </cell>
        </row>
        <row r="232">
          <cell r="B232" t="str">
            <v>FMB</v>
          </cell>
          <cell r="C232" t="str">
            <v>Stock of broad money (M2; year end)</v>
          </cell>
        </row>
        <row r="233">
          <cell r="B233" t="str">
            <v>FIDR</v>
          </cell>
          <cell r="C233" t="str">
            <v>Short-term interest rate (central monetary authorities)</v>
          </cell>
        </row>
        <row r="234">
          <cell r="C234" t="str">
            <v>Rediscount rate (end of year)</v>
          </cell>
        </row>
        <row r="235">
          <cell r="C235" t="str">
            <v>Velocity of circulation</v>
          </cell>
        </row>
        <row r="236">
          <cell r="C236" t="str">
            <v>Broad money growth:</v>
          </cell>
        </row>
        <row r="237">
          <cell r="C237" t="str">
            <v>Broad money/DGP</v>
          </cell>
        </row>
        <row r="238">
          <cell r="C238" t="str">
            <v>CPS/GDP</v>
          </cell>
        </row>
        <row r="239">
          <cell r="C239" t="str">
            <v>COB/M2</v>
          </cell>
        </row>
        <row r="241">
          <cell r="C241" t="str">
            <v>V.   FOREIGN TRADE</v>
          </cell>
        </row>
        <row r="243">
          <cell r="B243" t="str">
            <v>TXG_D</v>
          </cell>
          <cell r="C243" t="str">
            <v>Export deflator/unit value for goods (index in U.S. dollars)</v>
          </cell>
        </row>
        <row r="244">
          <cell r="B244" t="str">
            <v>TMG_D</v>
          </cell>
          <cell r="C244" t="str">
            <v>Import deflator/unit value for goods (index in U.S. dollars)</v>
          </cell>
        </row>
        <row r="246">
          <cell r="B246" t="str">
            <v>TXGO</v>
          </cell>
          <cell r="C246" t="str">
            <v>Value of oil exports (US$ million)</v>
          </cell>
        </row>
        <row r="247">
          <cell r="B247" t="str">
            <v>TMGO</v>
          </cell>
          <cell r="C247" t="str">
            <v>Value of oil imports (US$ million)</v>
          </cell>
        </row>
        <row r="249">
          <cell r="C249" t="str">
            <v>Annual change export and import unit values, exchange rate</v>
          </cell>
        </row>
        <row r="250">
          <cell r="C250" t="str">
            <v xml:space="preserve">  Exports (national currency)</v>
          </cell>
        </row>
        <row r="251">
          <cell r="C251" t="str">
            <v xml:space="preserve">  Imports (national currency)</v>
          </cell>
        </row>
        <row r="252">
          <cell r="C252" t="str">
            <v xml:space="preserve">  Export deflator</v>
          </cell>
        </row>
        <row r="253">
          <cell r="C253" t="str">
            <v xml:space="preserve">  Import deflator</v>
          </cell>
        </row>
        <row r="254">
          <cell r="C254" t="str">
            <v xml:space="preserve">  Representative rate</v>
          </cell>
        </row>
        <row r="256">
          <cell r="C256" t="str">
            <v>Change in terms of trade (merchandise):</v>
          </cell>
        </row>
        <row r="257">
          <cell r="C257" t="str">
            <v xml:space="preserve">   Trade data</v>
          </cell>
        </row>
        <row r="258">
          <cell r="C258" t="str">
            <v xml:space="preserve">   National accounts</v>
          </cell>
        </row>
        <row r="260">
          <cell r="C260" t="str">
            <v>VI.  BALANCE OF PAYMENTS (Millions of U.S. dollars)</v>
          </cell>
        </row>
        <row r="262">
          <cell r="B262" t="str">
            <v>BCA</v>
          </cell>
          <cell r="C262" t="str">
            <v>Balance on CA (excl. capital transfers)</v>
          </cell>
        </row>
        <row r="263">
          <cell r="C263" t="str">
            <v>Balance on CA excl. grants (BPM4)</v>
          </cell>
        </row>
        <row r="264">
          <cell r="C264" t="str">
            <v>Balance on CA (BPM4)</v>
          </cell>
        </row>
        <row r="265">
          <cell r="C265" t="str">
            <v>Current account (CA)/ GDP</v>
          </cell>
        </row>
        <row r="267">
          <cell r="B267" t="str">
            <v>BXG</v>
          </cell>
          <cell r="C267" t="str">
            <v>Exports of goods</v>
          </cell>
        </row>
        <row r="268">
          <cell r="B268" t="str">
            <v>BXS</v>
          </cell>
          <cell r="C268" t="str">
            <v>Exports of non factor (NF) services</v>
          </cell>
        </row>
        <row r="269">
          <cell r="C269" t="str">
            <v>Exports of goods, NF services and income</v>
          </cell>
        </row>
        <row r="270">
          <cell r="C270" t="str">
            <v xml:space="preserve">    Exports of goods and NF services</v>
          </cell>
        </row>
        <row r="271">
          <cell r="B271" t="str">
            <v>BMG</v>
          </cell>
          <cell r="C271" t="str">
            <v>Imports of goods (- sign)</v>
          </cell>
        </row>
        <row r="272">
          <cell r="B272" t="str">
            <v>BMS</v>
          </cell>
          <cell r="C272" t="str">
            <v>Imports of NF services (- sign)</v>
          </cell>
        </row>
        <row r="273">
          <cell r="C273" t="str">
            <v>Imports of goods, NF services and income</v>
          </cell>
        </row>
        <row r="274">
          <cell r="C274" t="str">
            <v xml:space="preserve">    Imports of goods and NF services</v>
          </cell>
        </row>
        <row r="275">
          <cell r="B275" t="str">
            <v>BXI</v>
          </cell>
          <cell r="C275" t="str">
            <v>Income credits</v>
          </cell>
        </row>
        <row r="276">
          <cell r="B276" t="str">
            <v>BMI</v>
          </cell>
          <cell r="C276" t="str">
            <v>Income debits (- sign)</v>
          </cell>
        </row>
        <row r="277">
          <cell r="B277" t="str">
            <v>BMII_G</v>
          </cell>
          <cell r="C277" t="str">
            <v xml:space="preserve">     Interest on public debt (scheduled; - sign)</v>
          </cell>
        </row>
        <row r="278">
          <cell r="B278" t="str">
            <v>BMIIMU</v>
          </cell>
          <cell r="C278" t="str">
            <v xml:space="preserve">       To multilateral creditors (scheduled; - sign)</v>
          </cell>
        </row>
        <row r="279">
          <cell r="B279" t="str">
            <v>BMIIBI</v>
          </cell>
          <cell r="C279" t="str">
            <v xml:space="preserve">       To bilateral creditors (scheduled; - sign)</v>
          </cell>
        </row>
        <row r="280">
          <cell r="B280" t="str">
            <v>BMIIBA</v>
          </cell>
          <cell r="C280" t="str">
            <v xml:space="preserve">       To banks (scheduled; - sign)</v>
          </cell>
        </row>
        <row r="281">
          <cell r="B281" t="str">
            <v>BMII_P</v>
          </cell>
          <cell r="C281" t="str">
            <v xml:space="preserve">  Interest on nonpublic debt (scheduled; - sign)</v>
          </cell>
        </row>
        <row r="282">
          <cell r="C282" t="str">
            <v xml:space="preserve"> Non energy imports</v>
          </cell>
        </row>
        <row r="284">
          <cell r="B284" t="str">
            <v>BTRP</v>
          </cell>
          <cell r="C284" t="str">
            <v>Private current transfers, net (excl. capital transfers) (BPM4,5)</v>
          </cell>
        </row>
        <row r="285">
          <cell r="B285" t="str">
            <v>BTRG</v>
          </cell>
          <cell r="C285" t="str">
            <v>Official current transfers, net (excl. capital transfers) (BPM5)</v>
          </cell>
        </row>
        <row r="286">
          <cell r="C286" t="str">
            <v>Official transfers, net(BPM4)</v>
          </cell>
        </row>
        <row r="287">
          <cell r="C287" t="str">
            <v>Net factor income and unreq. transfers, accrued (BPM4)</v>
          </cell>
        </row>
        <row r="288">
          <cell r="C288" t="str">
            <v>Net factor income and unreq. transfers, cash (BPM4)</v>
          </cell>
        </row>
        <row r="289">
          <cell r="B289" t="str">
            <v>cash interest needs to be entered for form. to make sense.  Add HCB to equal SR table!</v>
          </cell>
          <cell r="C289" t="str">
            <v>Net factor income and unreq. transf. accrued (BPM5) 6/</v>
          </cell>
        </row>
        <row r="290">
          <cell r="C290" t="str">
            <v>Net factor income and transfers, cash (BPM5) 4/</v>
          </cell>
        </row>
        <row r="291">
          <cell r="B291" t="str">
            <v>cash interest needs to be entered for form. to make sense.  Add HCB to equal SR table!</v>
          </cell>
          <cell r="C291" t="str">
            <v>Disposable national income (cash basis, BPM4) in Mt</v>
          </cell>
        </row>
        <row r="292">
          <cell r="B292" t="str">
            <v>cash interest needs to be entered for form. to make sense.  Add HCB to equal SR table!</v>
          </cell>
        </row>
        <row r="295">
          <cell r="B295" t="str">
            <v>BK</v>
          </cell>
          <cell r="C295" t="str">
            <v>Balance on capital account (BPM5)</v>
          </cell>
        </row>
        <row r="296">
          <cell r="B296" t="str">
            <v>BKF</v>
          </cell>
          <cell r="C296" t="str">
            <v xml:space="preserve">  Debt forgiveness (with forgiven amount +)</v>
          </cell>
        </row>
        <row r="297">
          <cell r="B297" t="str">
            <v>BKFMU</v>
          </cell>
          <cell r="C297" t="str">
            <v xml:space="preserve">    By multilateral creditors</v>
          </cell>
        </row>
        <row r="298">
          <cell r="B298" t="str">
            <v>BKFBI</v>
          </cell>
          <cell r="C298" t="str">
            <v xml:space="preserve">    By bilateral creditors</v>
          </cell>
        </row>
        <row r="299">
          <cell r="B299" t="str">
            <v>BKFBA</v>
          </cell>
          <cell r="C299" t="str">
            <v xml:space="preserve">    By banks</v>
          </cell>
        </row>
        <row r="300">
          <cell r="C300" t="str">
            <v>Balance on capital account (BPM4)   1/</v>
          </cell>
        </row>
        <row r="301">
          <cell r="D301" t="str">
            <v xml:space="preserve"> </v>
          </cell>
        </row>
        <row r="302">
          <cell r="B302" t="str">
            <v>BF</v>
          </cell>
          <cell r="C302" t="str">
            <v>Balance on financial account (BPM5, incl. reserves)</v>
          </cell>
        </row>
        <row r="304">
          <cell r="B304" t="str">
            <v>BFD</v>
          </cell>
          <cell r="C304" t="str">
            <v>Direct investment, net</v>
          </cell>
        </row>
        <row r="305">
          <cell r="B305" t="str">
            <v>BFDL</v>
          </cell>
          <cell r="C305" t="str">
            <v xml:space="preserve">   of which: debt-creating direct inv. Liabilities</v>
          </cell>
        </row>
        <row r="306">
          <cell r="B306" t="str">
            <v>BFDI</v>
          </cell>
          <cell r="C306" t="str">
            <v xml:space="preserve">  Direct investment in reporting country</v>
          </cell>
        </row>
        <row r="308">
          <cell r="B308" t="str">
            <v>BFL_C_G</v>
          </cell>
          <cell r="C308" t="str">
            <v>Gross public borrowing, including IMF</v>
          </cell>
        </row>
        <row r="309">
          <cell r="B309" t="str">
            <v>BFL_CMU</v>
          </cell>
          <cell r="C309" t="str">
            <v xml:space="preserve">  From multilateral creditors (incl. IMF)</v>
          </cell>
        </row>
        <row r="310">
          <cell r="B310" t="str">
            <v>BFL_CBI</v>
          </cell>
          <cell r="C310" t="str">
            <v xml:space="preserve">  From bilateral creditors</v>
          </cell>
        </row>
        <row r="311">
          <cell r="B311" t="str">
            <v>BFL_CBA</v>
          </cell>
          <cell r="C311" t="str">
            <v xml:space="preserve">  From banks</v>
          </cell>
        </row>
        <row r="312">
          <cell r="B312" t="str">
            <v>BFL_C_P</v>
          </cell>
          <cell r="C312" t="str">
            <v>Other gross borrowing</v>
          </cell>
        </row>
        <row r="314">
          <cell r="B314" t="str">
            <v>BFL_D_G</v>
          </cell>
          <cell r="C314" t="str">
            <v>Public amortization (scheduled; - sign)</v>
          </cell>
        </row>
        <row r="315">
          <cell r="B315" t="str">
            <v>BFL_DMU</v>
          </cell>
          <cell r="C315" t="str">
            <v xml:space="preserve">  To multilateral creditors (scheduled; - sign) (incl. IMF)</v>
          </cell>
        </row>
        <row r="316">
          <cell r="B316" t="str">
            <v>BFL_DBI</v>
          </cell>
          <cell r="C316" t="str">
            <v xml:space="preserve">  To bilateral creditors (scheduled; - sign)</v>
          </cell>
        </row>
        <row r="317">
          <cell r="B317" t="str">
            <v>BFL_DBA</v>
          </cell>
          <cell r="C317" t="str">
            <v xml:space="preserve">  To banks (scheduled; - sign)</v>
          </cell>
        </row>
        <row r="318">
          <cell r="B318" t="str">
            <v>BFL_D_P</v>
          </cell>
          <cell r="C318" t="str">
            <v>Other amortization (scheduled; - sign)</v>
          </cell>
        </row>
        <row r="319">
          <cell r="C319" t="str">
            <v xml:space="preserve"> </v>
          </cell>
        </row>
        <row r="320">
          <cell r="B320" t="str">
            <v>BFUND</v>
          </cell>
          <cell r="C320" t="str">
            <v>Memorandum: Net credit from IMF</v>
          </cell>
        </row>
        <row r="322">
          <cell r="B322" t="str">
            <v>BFL_DF</v>
          </cell>
          <cell r="C322" t="str">
            <v>Amortization on account of debt-reduction operations (- sign)</v>
          </cell>
        </row>
        <row r="323">
          <cell r="B323" t="str">
            <v>BFLB_DF</v>
          </cell>
          <cell r="C323" t="str">
            <v xml:space="preserve">  To banks (- sign)</v>
          </cell>
        </row>
        <row r="325">
          <cell r="B325" t="str">
            <v>BER</v>
          </cell>
          <cell r="C325" t="str">
            <v>Rescheduling of current maturities</v>
          </cell>
        </row>
        <row r="326">
          <cell r="B326" t="str">
            <v>BERBI</v>
          </cell>
          <cell r="C326" t="str">
            <v xml:space="preserve">  Of obligations to bilateral creditors</v>
          </cell>
        </row>
        <row r="327">
          <cell r="B327" t="str">
            <v>BERBA</v>
          </cell>
          <cell r="C327" t="str">
            <v xml:space="preserve">  Of obligations to banks</v>
          </cell>
        </row>
        <row r="329">
          <cell r="B329" t="str">
            <v>BEA</v>
          </cell>
          <cell r="C329" t="str">
            <v>Accumulation of arrears, net (decrease -)</v>
          </cell>
        </row>
        <row r="330">
          <cell r="B330" t="str">
            <v>BEAMU</v>
          </cell>
          <cell r="C330" t="str">
            <v xml:space="preserve">  To multilateral creditors, net (decrease -)</v>
          </cell>
        </row>
        <row r="331">
          <cell r="B331" t="str">
            <v>BEABI</v>
          </cell>
          <cell r="C331" t="str">
            <v xml:space="preserve">  To bilateral creditors, net (decrease -)</v>
          </cell>
        </row>
        <row r="332">
          <cell r="B332" t="str">
            <v>BEABA</v>
          </cell>
          <cell r="C332" t="str">
            <v xml:space="preserve">  To banks, net (decrease -)</v>
          </cell>
        </row>
        <row r="334">
          <cell r="B334" t="str">
            <v>BEO</v>
          </cell>
          <cell r="C334" t="str">
            <v>Other exceptional financing</v>
          </cell>
        </row>
        <row r="336">
          <cell r="B336" t="str">
            <v>BFOTH</v>
          </cell>
          <cell r="C336" t="str">
            <v>Other long-term financial flows, net</v>
          </cell>
        </row>
        <row r="337">
          <cell r="B337" t="str">
            <v>BFPA</v>
          </cell>
          <cell r="C337" t="str">
            <v xml:space="preserve">  Portfolio investment assets, net (increase -)</v>
          </cell>
        </row>
        <row r="338">
          <cell r="B338" t="str">
            <v>BFPL</v>
          </cell>
          <cell r="C338" t="str">
            <v xml:space="preserve">  Portfolio investment liabilities, net </v>
          </cell>
        </row>
        <row r="339">
          <cell r="B339" t="str">
            <v>BFPQ</v>
          </cell>
          <cell r="C339" t="str">
            <v xml:space="preserve">   Of which:  equity securities</v>
          </cell>
        </row>
        <row r="341">
          <cell r="B341" t="str">
            <v>BFO_S</v>
          </cell>
          <cell r="C341" t="str">
            <v>Other short-term flows, net   17/</v>
          </cell>
        </row>
        <row r="342">
          <cell r="D342" t="str">
            <v xml:space="preserve"> </v>
          </cell>
        </row>
        <row r="343">
          <cell r="B343" t="str">
            <v>BFLRES</v>
          </cell>
          <cell r="C343" t="str">
            <v>Residual financing (projections only; history = 0)</v>
          </cell>
        </row>
        <row r="344">
          <cell r="B344" t="str">
            <v>BFRA</v>
          </cell>
          <cell r="C344" t="str">
            <v>Reserve assets (accumulation -)</v>
          </cell>
        </row>
        <row r="345">
          <cell r="C345" t="str">
            <v>NFA accumulation</v>
          </cell>
        </row>
        <row r="346">
          <cell r="B346" t="str">
            <v>BNEO</v>
          </cell>
          <cell r="C346" t="str">
            <v>Net errors and omissions (= 0 in projection period)</v>
          </cell>
        </row>
        <row r="348">
          <cell r="B348" t="str">
            <v xml:space="preserve"> </v>
          </cell>
          <cell r="C348" t="str">
            <v>Exceptional financing</v>
          </cell>
        </row>
        <row r="350">
          <cell r="B350" t="str">
            <v>BFL</v>
          </cell>
          <cell r="C350" t="str">
            <v>Net liability flows</v>
          </cell>
        </row>
        <row r="351">
          <cell r="B351" t="str">
            <v>BFLMU</v>
          </cell>
          <cell r="C351" t="str">
            <v>Multilateral</v>
          </cell>
        </row>
        <row r="352">
          <cell r="B352" t="str">
            <v>BFLBI</v>
          </cell>
          <cell r="C352" t="str">
            <v>Bilateral</v>
          </cell>
        </row>
        <row r="353">
          <cell r="B353" t="str">
            <v>BFLBA</v>
          </cell>
          <cell r="C353" t="str">
            <v>Banks</v>
          </cell>
        </row>
        <row r="355">
          <cell r="C355" t="str">
            <v>VII. EXTERNAL DEBT (Millions of U.S. dollars)</v>
          </cell>
        </row>
        <row r="357">
          <cell r="B357" t="str">
            <v>D_G</v>
          </cell>
          <cell r="C357" t="str">
            <v>Total public debt (incl. short-term debt, arrears, and IMF)</v>
          </cell>
        </row>
        <row r="358">
          <cell r="B358" t="str">
            <v>DMU</v>
          </cell>
          <cell r="C358" t="str">
            <v xml:space="preserve">  Multilateral debt</v>
          </cell>
        </row>
        <row r="359">
          <cell r="B359" t="str">
            <v>DBI</v>
          </cell>
          <cell r="C359" t="str">
            <v xml:space="preserve">  Bilateral debt</v>
          </cell>
        </row>
        <row r="360">
          <cell r="B360" t="str">
            <v>DBA</v>
          </cell>
          <cell r="C360" t="str">
            <v xml:space="preserve">  Debt to banks</v>
          </cell>
        </row>
        <row r="361">
          <cell r="B361" t="str">
            <v>D_P</v>
          </cell>
          <cell r="C361" t="str">
            <v>Other (nonpublic) debt    9/</v>
          </cell>
        </row>
        <row r="362">
          <cell r="D362" t="str">
            <v xml:space="preserve"> </v>
          </cell>
        </row>
        <row r="363">
          <cell r="B363" t="str">
            <v>DA</v>
          </cell>
          <cell r="C363" t="str">
            <v>Total stock of arrears 7/</v>
          </cell>
        </row>
        <row r="364">
          <cell r="B364" t="str">
            <v>DAMU</v>
          </cell>
          <cell r="C364" t="str">
            <v xml:space="preserve">  To multilateral creditors  11/</v>
          </cell>
        </row>
        <row r="365">
          <cell r="B365" t="str">
            <v>DABI</v>
          </cell>
          <cell r="C365" t="str">
            <v xml:space="preserve">  To bilateral creditors  12/</v>
          </cell>
        </row>
        <row r="366">
          <cell r="B366" t="str">
            <v>DABA</v>
          </cell>
          <cell r="C366" t="str">
            <v xml:space="preserve">  To banks  18/</v>
          </cell>
        </row>
        <row r="368">
          <cell r="B368" t="str">
            <v>D_S</v>
          </cell>
          <cell r="C368" t="str">
            <v>Total short-term debt  7/  14/</v>
          </cell>
        </row>
        <row r="369">
          <cell r="D369" t="str">
            <v xml:space="preserve"> </v>
          </cell>
        </row>
        <row r="370">
          <cell r="B370" t="str">
            <v>DDR</v>
          </cell>
          <cell r="C370" t="str">
            <v>Impact of debt-reduction operations  15/</v>
          </cell>
        </row>
        <row r="371">
          <cell r="B371" t="str">
            <v>DDRBA</v>
          </cell>
          <cell r="C371" t="str">
            <v xml:space="preserve">  Impact of bank debt-reduction operations  13/</v>
          </cell>
        </row>
        <row r="372">
          <cell r="C372" t="str">
            <v>Memorandum items:</v>
          </cell>
        </row>
        <row r="373">
          <cell r="C373" t="str">
            <v>Public external debt to GDP ratio:  16/</v>
          </cell>
        </row>
        <row r="374">
          <cell r="C374" t="str">
            <v>Public external debt service (scheduled) (% of exports of g&amp;s):</v>
          </cell>
        </row>
        <row r="375">
          <cell r="C375" t="str">
            <v>Public external debt service (cash) (% of exports of g&amp;s):</v>
          </cell>
        </row>
        <row r="376">
          <cell r="C376" t="str">
            <v>Public external debt to exports of goods and services</v>
          </cell>
        </row>
        <row r="377">
          <cell r="C377" t="str">
            <v xml:space="preserve">    Scheduled debt service/fiscal revenue bef. grants</v>
          </cell>
        </row>
        <row r="378">
          <cell r="B378" t="str">
            <v xml:space="preserve"> </v>
          </cell>
          <cell r="C378" t="str">
            <v>Debt relief</v>
          </cell>
        </row>
        <row r="379">
          <cell r="C379" t="str">
            <v xml:space="preserve"> </v>
          </cell>
          <cell r="D379" t="str">
            <v xml:space="preserve"> </v>
          </cell>
        </row>
        <row r="380">
          <cell r="C380" t="str">
            <v xml:space="preserve"> VIII. SAVINGS INVESTMENT BALANCE </v>
          </cell>
        </row>
        <row r="381">
          <cell r="C381" t="str">
            <v>In current prices</v>
          </cell>
        </row>
        <row r="382">
          <cell r="C382" t="str">
            <v>BPM5</v>
          </cell>
        </row>
        <row r="383">
          <cell r="C383" t="str">
            <v>Net factor income and Unrequired transfers, accrued (BPM5)</v>
          </cell>
        </row>
        <row r="384">
          <cell r="C384" t="str">
            <v xml:space="preserve">  Net factor income from abroad (accrued) (NFI)</v>
          </cell>
        </row>
        <row r="385">
          <cell r="C385" t="str">
            <v xml:space="preserve">  Income credits</v>
          </cell>
        </row>
        <row r="386">
          <cell r="C386" t="str">
            <v xml:space="preserve">  Income debits</v>
          </cell>
        </row>
        <row r="387">
          <cell r="C387" t="str">
            <v>Net unrequited transfers (NUT) (BPM5)</v>
          </cell>
        </row>
        <row r="388">
          <cell r="C388" t="str">
            <v xml:space="preserve">  Public sector (BPM5)</v>
          </cell>
        </row>
        <row r="389">
          <cell r="C389" t="str">
            <v xml:space="preserve">  Private sector</v>
          </cell>
          <cell r="D389" t="str">
            <v xml:space="preserve"> </v>
          </cell>
        </row>
        <row r="391">
          <cell r="C391" t="str">
            <v>Gross national product (GNP) = GDP + NFI (BPM5)</v>
          </cell>
        </row>
        <row r="392">
          <cell r="C392" t="str">
            <v>Gross domestic income (GDI) = GNP + NUT (BPM5)</v>
          </cell>
        </row>
        <row r="393">
          <cell r="C393" t="str">
            <v>Gross National Savings (GNS) = GDI - C (BPM5)</v>
          </cell>
        </row>
        <row r="395">
          <cell r="C395" t="str">
            <v>BPM4</v>
          </cell>
        </row>
        <row r="396">
          <cell r="C396" t="str">
            <v>Net factor income and Unrequired transfers, accrued (BPM4)</v>
          </cell>
        </row>
        <row r="397">
          <cell r="C397" t="str">
            <v>Net unrequited transfers (NUT) (BPM4)</v>
          </cell>
        </row>
        <row r="398">
          <cell r="C398" t="str">
            <v xml:space="preserve">  Public sector (BPM4)</v>
          </cell>
        </row>
        <row r="399">
          <cell r="C399" t="str">
            <v>Net factor income from abroad, cash</v>
          </cell>
        </row>
        <row r="401">
          <cell r="C401" t="str">
            <v>Gross disposable income (GDI) = GNP + NUT (BPM4)</v>
          </cell>
        </row>
        <row r="402">
          <cell r="C402" t="str">
            <v>Gross National Savings (GNS) = GDI - C (BPM4)</v>
          </cell>
        </row>
        <row r="404">
          <cell r="C404" t="str">
            <v>As appears in OLD macroframework (BPM4)</v>
          </cell>
        </row>
        <row r="406">
          <cell r="C406" t="str">
            <v>Gross domestic product</v>
          </cell>
        </row>
        <row r="407">
          <cell r="C407" t="str">
            <v>Domestic absorption (A) = C + I</v>
          </cell>
        </row>
        <row r="409">
          <cell r="C409" t="str">
            <v>Net factor income and unrequited transfers, cash, (OM)</v>
          </cell>
        </row>
        <row r="410">
          <cell r="C410" t="str">
            <v xml:space="preserve">  Net factor income from abroad, cash, (OM)</v>
          </cell>
        </row>
        <row r="411">
          <cell r="C411" t="str">
            <v xml:space="preserve">       Public sector  (from BOP)</v>
          </cell>
          <cell r="D411" t="str">
            <v xml:space="preserve"> </v>
          </cell>
        </row>
        <row r="412">
          <cell r="C412" t="str">
            <v xml:space="preserve">       Private sector</v>
          </cell>
        </row>
        <row r="413">
          <cell r="C413" t="str">
            <v xml:space="preserve">                   o/w servicing of HCB and gas in bill of MT</v>
          </cell>
        </row>
        <row r="414">
          <cell r="C414" t="str">
            <v xml:space="preserve">  Net unrequited transfers, cash basis (NUT)</v>
          </cell>
        </row>
        <row r="415">
          <cell r="C415" t="str">
            <v xml:space="preserve">       Public sector</v>
          </cell>
          <cell r="D415" t="str">
            <v xml:space="preserve"> </v>
          </cell>
        </row>
        <row r="416">
          <cell r="C416" t="str">
            <v xml:space="preserve">       Private sector</v>
          </cell>
        </row>
        <row r="417">
          <cell r="D417" t="str">
            <v xml:space="preserve"> </v>
          </cell>
        </row>
        <row r="418">
          <cell r="C418" t="str">
            <v>Gross domestic income (GDI) = GDP + NFI +NUT (OM)</v>
          </cell>
        </row>
        <row r="419">
          <cell r="C419" t="str">
            <v>Gross National Savings (GNS) = GDI - C (OM)</v>
          </cell>
        </row>
        <row r="420">
          <cell r="C420" t="str">
            <v xml:space="preserve">  Public sector </v>
          </cell>
          <cell r="D420" t="str">
            <v xml:space="preserve"> </v>
          </cell>
        </row>
        <row r="421">
          <cell r="C421" t="str">
            <v xml:space="preserve">  Private sector</v>
          </cell>
          <cell r="D421" t="str">
            <v xml:space="preserve"> </v>
          </cell>
        </row>
        <row r="423">
          <cell r="C423" t="str">
            <v>Gross Domestic Savings (GDS) = GDP - C</v>
          </cell>
        </row>
        <row r="424">
          <cell r="C424" t="str">
            <v xml:space="preserve">  Public sector </v>
          </cell>
          <cell r="D424" t="str">
            <v xml:space="preserve"> </v>
          </cell>
        </row>
        <row r="425">
          <cell r="C425" t="str">
            <v xml:space="preserve">  Private sector</v>
          </cell>
        </row>
        <row r="427">
          <cell r="C427" t="str">
            <v>Gross investment (I)</v>
          </cell>
        </row>
        <row r="428">
          <cell r="C428" t="str">
            <v xml:space="preserve">  Public investment</v>
          </cell>
        </row>
        <row r="429">
          <cell r="C429" t="str">
            <v xml:space="preserve">  Private investment</v>
          </cell>
        </row>
        <row r="430">
          <cell r="C430" t="str">
            <v xml:space="preserve">    o/w : electricity and gas projects</v>
          </cell>
        </row>
        <row r="432">
          <cell r="C432" t="str">
            <v>Foreign savings = I - GNS</v>
          </cell>
        </row>
        <row r="433">
          <cell r="C433" t="str">
            <v>Net official  resource transfers</v>
          </cell>
        </row>
        <row r="434">
          <cell r="C434" t="str">
            <v>Gross energy savings</v>
          </cell>
        </row>
        <row r="435">
          <cell r="C435" t="str">
            <v>IX.  FLOW OF FUNDS</v>
          </cell>
        </row>
        <row r="437">
          <cell r="C437" t="str">
            <v>SECTORAL NONFINANCIAL TRANSACTIONS</v>
          </cell>
        </row>
        <row r="438">
          <cell r="B438" t="str">
            <v>I</v>
          </cell>
        </row>
        <row r="439">
          <cell r="B439" t="str">
            <v>I.1</v>
          </cell>
          <cell r="C439" t="str">
            <v>Domestic sector (savings - investment = GDI - A) (BPM5)</v>
          </cell>
        </row>
        <row r="440">
          <cell r="C440" t="str">
            <v>Domestic sector (savings - investment = GDI - A) (BPM4)</v>
          </cell>
        </row>
        <row r="441">
          <cell r="C441" t="str">
            <v>Domestic sector (savings - investment = GDI - A) (OM)</v>
          </cell>
        </row>
        <row r="442">
          <cell r="B442" t="str">
            <v>I.1.1</v>
          </cell>
          <cell r="C442" t="str">
            <v xml:space="preserve">  Private sector</v>
          </cell>
        </row>
        <row r="443">
          <cell r="C443" t="str">
            <v xml:space="preserve">    Private sector - non-energy</v>
          </cell>
        </row>
        <row r="444">
          <cell r="C444" t="str">
            <v xml:space="preserve">    Private sector - energy</v>
          </cell>
        </row>
        <row r="445">
          <cell r="C445" t="str">
            <v xml:space="preserve">  Public sector</v>
          </cell>
        </row>
        <row r="446">
          <cell r="C446" t="str">
            <v xml:space="preserve">  Banking sector</v>
          </cell>
          <cell r="D446" t="str">
            <v xml:space="preserve"> </v>
          </cell>
        </row>
        <row r="447">
          <cell r="C447" t="str">
            <v>External sector</v>
          </cell>
        </row>
        <row r="448">
          <cell r="C448" t="str">
            <v>Horizontal Check</v>
          </cell>
        </row>
        <row r="450">
          <cell r="C450" t="str">
            <v>X. CONSISTENCY CHECK TABLE - Blue checks correspond to WEO</v>
          </cell>
        </row>
        <row r="452">
          <cell r="D452" t="str">
            <v xml:space="preserve"> </v>
          </cell>
        </row>
        <row r="453">
          <cell r="C453" t="str">
            <v>I:  NATIONAL ACCOUNTS IN REAL TERMS</v>
          </cell>
        </row>
        <row r="455">
          <cell r="C455" t="str">
            <v>Real GDP accounting identity:</v>
          </cell>
        </row>
        <row r="456">
          <cell r="C456" t="str">
            <v xml:space="preserve"> NGDP_R-(NCG_R+NCP_R+NFI_R+NINV_R+NX_R-NM_R)=0</v>
          </cell>
        </row>
        <row r="458">
          <cell r="C458" t="str">
            <v>II:  NATIONAL ACCOUNTS IN NOMINAL TERMS</v>
          </cell>
        </row>
        <row r="460">
          <cell r="C460" t="str">
            <v>Nominal GDP accounting identity:</v>
          </cell>
        </row>
        <row r="461">
          <cell r="C461" t="str">
            <v xml:space="preserve"> NGDP-(NCG+NCP+NFI+NINV+NX-NM)=0</v>
          </cell>
        </row>
        <row r="463">
          <cell r="C463" t="str">
            <v>National income identity:</v>
          </cell>
        </row>
        <row r="464">
          <cell r="C464" t="str">
            <v xml:space="preserve">  NGNI-(NGDP+((BXI+BMI+BTRP+BTRG)*ENDA_PR)/1000)=0</v>
          </cell>
        </row>
        <row r="466">
          <cell r="C466" t="str">
            <v>III:  BALANCE OF PAYMENTS</v>
          </cell>
        </row>
        <row r="468">
          <cell r="C468" t="str">
            <v>Current account identity:</v>
          </cell>
        </row>
        <row r="469">
          <cell r="C469" t="str">
            <v xml:space="preserve">  BCA-(BXG+BMG+BXS+BMS+BXI+BMI+BTRP+BTRG)=0</v>
          </cell>
        </row>
        <row r="470">
          <cell r="C470" t="str">
            <v>As percent of GDP:</v>
          </cell>
        </row>
        <row r="471">
          <cell r="C471" t="str">
            <v xml:space="preserve">  (BCA/((NGDP/ENDA_PR)*1000))*100</v>
          </cell>
        </row>
        <row r="472">
          <cell r="C472" t="str">
            <v>Financial account identity:</v>
          </cell>
        </row>
        <row r="473">
          <cell r="C473" t="str">
            <v xml:space="preserve">  BF-(BFD+BFL_C_G+BFL_C_P+BFL_D_G+BFL_D_P+BFL_DF</v>
          </cell>
        </row>
        <row r="474">
          <cell r="C474" t="str">
            <v xml:space="preserve">      +BER+BEA+BEO+BFOTH+BFO_S+BFLRES+BFRA)=0</v>
          </cell>
        </row>
        <row r="475">
          <cell r="C475" t="str">
            <v>Overall balance of payments identity:</v>
          </cell>
        </row>
        <row r="476">
          <cell r="C476" t="str">
            <v xml:space="preserve">  BCA+BK+BF+BNEO=0</v>
          </cell>
        </row>
        <row r="478">
          <cell r="C478" t="str">
            <v>Debt file v. BOP file</v>
          </cell>
        </row>
        <row r="479">
          <cell r="C479" t="str">
            <v>Total interest, scheduled</v>
          </cell>
        </row>
        <row r="480">
          <cell r="C480" t="str">
            <v>Total amortization, no IMF</v>
          </cell>
        </row>
        <row r="483">
          <cell r="C483" t="str">
            <v>Fiscal v. Real</v>
          </cell>
        </row>
        <row r="484">
          <cell r="C484" t="str">
            <v>Public investment</v>
          </cell>
        </row>
        <row r="486">
          <cell r="C486" t="str">
            <v>Fiscal v. BOP</v>
          </cell>
        </row>
        <row r="487">
          <cell r="C487" t="str">
            <v>Foreign interest payments from budget, after debt relief, only proj.</v>
          </cell>
        </row>
        <row r="489">
          <cell r="C489" t="str">
            <v>Explanatory notes:</v>
          </cell>
        </row>
        <row r="491">
          <cell r="C491" t="str">
            <v xml:space="preserve">1.  There is no information on the composition of debt relief, nor on the maturity of cancelled debt.  All debt relief </v>
          </cell>
        </row>
        <row r="492">
          <cell r="C492" t="str">
            <v xml:space="preserve">    assumed to be rescheduling; debt cancelled assumed to apply to future maturities.</v>
          </cell>
        </row>
        <row r="493">
          <cell r="C493" t="str">
            <v>2.  Population present in the country: sharp changes reflect refugee movements.</v>
          </cell>
        </row>
        <row r="494">
          <cell r="C494" t="str">
            <v>4.  Current transfers in 1980-1990 estimated by keeping 1990 proportion of project grants in total fixed.</v>
          </cell>
        </row>
        <row r="495">
          <cell r="C495" t="str">
            <v>5.  Mozambique does not produce constant price series, only real growth rates of NA aggregates based on previous</v>
          </cell>
        </row>
        <row r="496">
          <cell r="C496" t="str">
            <v xml:space="preserve">    year's prices.</v>
          </cell>
        </row>
        <row r="497">
          <cell r="C497" t="str">
            <v>6.  All private transfers assumed to be current.</v>
          </cell>
        </row>
        <row r="498">
          <cell r="C498" t="str">
            <v>7.  For 1980-1992 stocks of arrears derived from changes of arrears in BOP; does not reflect valuation changes or</v>
          </cell>
        </row>
        <row r="499">
          <cell r="C499" t="str">
            <v xml:space="preserve">    revisions.  Cummulative changes amount to $160 more than known arrears in 1993, possibly unregistered debt </v>
          </cell>
        </row>
        <row r="500">
          <cell r="C500" t="str">
            <v xml:space="preserve">    cancellation.</v>
          </cell>
        </row>
        <row r="501">
          <cell r="C501" t="str">
            <v>8.  The parallel market rate should have been used as representative up to 1992, but data are not available until 1990.</v>
          </cell>
        </row>
        <row r="502">
          <cell r="C502" t="str">
            <v>9.  For 1980-85 source is ETA; from 1986-1993 source are official publications; thereafter, staff data base reconciled</v>
          </cell>
        </row>
        <row r="503">
          <cell r="C503" t="str">
            <v>9.  with authorities.</v>
          </cell>
        </row>
        <row r="504">
          <cell r="C504" t="str">
            <v>10. For 1987-1993 source official publication; for 1985-86, extrapolation between available figure from documents for</v>
          </cell>
        </row>
        <row r="505">
          <cell r="C505" t="str">
            <v xml:space="preserve">    1984 and 1987.  For 1980-83 assumed annual nominal growth rate of 10 percent.</v>
          </cell>
        </row>
        <row r="506">
          <cell r="C506" t="str">
            <v>11. Residual.</v>
          </cell>
        </row>
        <row r="507">
          <cell r="C507" t="str">
            <v>12. For 1985-93 source is official publication.  Appears to include both insured and uninsured debt.  Before 1984,</v>
          </cell>
        </row>
        <row r="508">
          <cell r="C508" t="str">
            <v xml:space="preserve">    assumed to have grown at 10 percent annually; for 1984, source is Fund document.  As of 1993, all commercial debt </v>
          </cell>
        </row>
        <row r="509">
          <cell r="C509" t="str">
            <v xml:space="preserve">    debt cancelled or taken over by bilaterals.</v>
          </cell>
        </row>
        <row r="510">
          <cell r="C510" t="str">
            <v xml:space="preserve">13. Arrears to banks for 1984, 1990 and 92 from documents.  In 1993 all debt to banks had been assumed by bilaterals. </v>
          </cell>
        </row>
        <row r="511">
          <cell r="C511" t="str">
            <v xml:space="preserve">    Data for 1991 and 1983-89 based on assumptions.  Before 1983, Mozambique did not incurr significant arrears.</v>
          </cell>
        </row>
        <row r="512">
          <cell r="C512" t="str">
            <v>14. All available data show no arrears or negligible arrears to multilaterals.</v>
          </cell>
        </row>
        <row r="513">
          <cell r="C513" t="str">
            <v>15. Residual.</v>
          </cell>
        </row>
        <row r="514">
          <cell r="C514" t="str">
            <v>16. Data for 1988 and 1989 from fund documents.  Thereafter extrapolated</v>
          </cell>
        </row>
        <row r="515">
          <cell r="C515" t="str">
            <v xml:space="preserve">    to become 0 by 1992.  Before extrapolated to start increasing in 1984.</v>
          </cell>
        </row>
        <row r="516">
          <cell r="B516" t="str">
            <v>I.1.2</v>
          </cell>
          <cell r="C516" t="str">
            <v>17. Up until 1992 the foreign assets of commercial banks cannot be separated from those of the Monetary Authorities.</v>
          </cell>
        </row>
        <row r="517">
          <cell r="B517" t="str">
            <v>I.1.3</v>
          </cell>
          <cell r="C517" t="str">
            <v>18.  Includes entire HCB debt, which may contain some bilateral elements.</v>
          </cell>
        </row>
        <row r="518">
          <cell r="B518" t="str">
            <v>I.2</v>
          </cell>
          <cell r="C518" t="str">
            <v xml:space="preserve"> </v>
          </cell>
        </row>
        <row r="519">
          <cell r="B519" t="str">
            <v>I.1+I.2</v>
          </cell>
        </row>
        <row r="524">
          <cell r="D524" t="str">
            <v xml:space="preserve"> </v>
          </cell>
        </row>
      </sheetData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 refreshError="1"/>
      <sheetData sheetId="63" refreshError="1"/>
      <sheetData sheetId="64" refreshError="1"/>
      <sheetData sheetId="65" refreshError="1"/>
      <sheetData sheetId="66" refreshError="1"/>
      <sheetData sheetId="67"/>
      <sheetData sheetId="68" refreshError="1"/>
      <sheetData sheetId="69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0.HIPC Ratios"/>
      <sheetName val="IDA-tab7"/>
      <sheetName val="T9.Assistance"/>
      <sheetName val="T1 BoP OUT Long"/>
      <sheetName val="T3 Key Ratios"/>
      <sheetName val="T3B New Key Ratios"/>
      <sheetName val="T6 IMF Assistance"/>
      <sheetName val="T6 IMF Assistance old"/>
      <sheetName val="Chart4"/>
      <sheetName val="Debt Serv 2"/>
      <sheetName val="Tx. NPV&amp;DS"/>
      <sheetName val="Stress Chart 4 old"/>
      <sheetName val="DebtService Long"/>
      <sheetName val="SUMMARY"/>
      <sheetName val="IDA_tab7"/>
      <sheetName val="REER"/>
      <sheetName val="Table 5"/>
      <sheetName val="CPIINDEX"/>
      <sheetName val="C"/>
      <sheetName val="interv"/>
      <sheetName val="monsurv-bc"/>
      <sheetName val="T10_HIPC_Ratios"/>
      <sheetName val="T9_Assistance"/>
      <sheetName val="T1_BoP_OUT_Long"/>
      <sheetName val="T3_Key_Ratios"/>
      <sheetName val="T3B_New_Key_Ratios"/>
      <sheetName val="T6_IMF_Assistance"/>
      <sheetName val="T6_IMF_Assistance_old"/>
      <sheetName val="Debt_Serv_2"/>
      <sheetName val="Tx__NPV&amp;DS"/>
      <sheetName val="Stress_Chart_4_old"/>
      <sheetName val="DebtService_Long"/>
      <sheetName val="Table_5"/>
    </sheetNames>
    <sheetDataSet>
      <sheetData sheetId="0" refreshError="1"/>
      <sheetData sheetId="1" refreshError="1">
        <row r="7">
          <cell r="K7">
            <v>2006</v>
          </cell>
          <cell r="L7">
            <v>2007</v>
          </cell>
          <cell r="M7">
            <v>2008</v>
          </cell>
          <cell r="N7">
            <v>2009</v>
          </cell>
          <cell r="O7">
            <v>2010</v>
          </cell>
          <cell r="P7">
            <v>2011</v>
          </cell>
          <cell r="Q7">
            <v>2012</v>
          </cell>
          <cell r="R7">
            <v>2013</v>
          </cell>
          <cell r="S7">
            <v>2014</v>
          </cell>
          <cell r="T7">
            <v>2015</v>
          </cell>
          <cell r="V7">
            <v>2016</v>
          </cell>
          <cell r="W7">
            <v>2017</v>
          </cell>
          <cell r="X7">
            <v>2018</v>
          </cell>
          <cell r="Y7">
            <v>2019</v>
          </cell>
          <cell r="Z7">
            <v>2020</v>
          </cell>
          <cell r="AA7">
            <v>2021</v>
          </cell>
          <cell r="AB7">
            <v>2022</v>
          </cell>
          <cell r="AC7">
            <v>2023</v>
          </cell>
          <cell r="AD7">
            <v>2024</v>
          </cell>
          <cell r="AE7">
            <v>2025</v>
          </cell>
          <cell r="AG7">
            <v>2026</v>
          </cell>
          <cell r="AH7">
            <v>2027</v>
          </cell>
          <cell r="AI7">
            <v>2028</v>
          </cell>
          <cell r="AJ7">
            <v>2029</v>
          </cell>
          <cell r="AK7">
            <v>2030</v>
          </cell>
          <cell r="AL7">
            <v>2031</v>
          </cell>
          <cell r="AM7">
            <v>2032</v>
          </cell>
          <cell r="AN7">
            <v>2033</v>
          </cell>
          <cell r="AO7">
            <v>2034</v>
          </cell>
          <cell r="AP7">
            <v>2035</v>
          </cell>
        </row>
        <row r="9">
          <cell r="K9">
            <v>30.930637973268755</v>
          </cell>
          <cell r="L9">
            <v>32.903048732688859</v>
          </cell>
          <cell r="M9">
            <v>36.12669280541639</v>
          </cell>
          <cell r="N9">
            <v>37.707819330624304</v>
          </cell>
          <cell r="O9">
            <v>40.577921623302139</v>
          </cell>
          <cell r="P9">
            <v>41.066077165354962</v>
          </cell>
          <cell r="Q9">
            <v>43.137792329705853</v>
          </cell>
          <cell r="R9">
            <v>45.710894436789545</v>
          </cell>
          <cell r="S9">
            <v>48.238526828678943</v>
          </cell>
          <cell r="T9">
            <v>50.61375221412915</v>
          </cell>
          <cell r="V9">
            <v>50.54146115122893</v>
          </cell>
          <cell r="W9">
            <v>51.185053236416685</v>
          </cell>
          <cell r="X9">
            <v>51.841771428948796</v>
          </cell>
          <cell r="Y9">
            <v>51.519914592962429</v>
          </cell>
          <cell r="Z9">
            <v>51.177481072244483</v>
          </cell>
          <cell r="AA9">
            <v>50.835047551526515</v>
          </cell>
          <cell r="AB9">
            <v>50.492614030808546</v>
          </cell>
          <cell r="AC9">
            <v>50.150180510090614</v>
          </cell>
          <cell r="AD9">
            <v>49.80774698937266</v>
          </cell>
          <cell r="AE9">
            <v>49.465313468654692</v>
          </cell>
          <cell r="AG9">
            <v>49.122879947936745</v>
          </cell>
          <cell r="AH9">
            <v>47.253349714340047</v>
          </cell>
          <cell r="AI9">
            <v>42.900695551088518</v>
          </cell>
          <cell r="AJ9">
            <v>39.039524236637568</v>
          </cell>
          <cell r="AK9">
            <v>32.316316888063696</v>
          </cell>
          <cell r="AL9">
            <v>30.502634991774411</v>
          </cell>
          <cell r="AM9">
            <v>25.651077456621984</v>
          </cell>
          <cell r="AN9">
            <v>19.368423516473822</v>
          </cell>
          <cell r="AO9">
            <v>13.540369690053312</v>
          </cell>
          <cell r="AP9">
            <v>6.7321142914467229</v>
          </cell>
        </row>
        <row r="10">
          <cell r="A10" t="str">
            <v>Of which</v>
          </cell>
        </row>
        <row r="11">
          <cell r="A11" t="str">
            <v>IDA</v>
          </cell>
          <cell r="B11">
            <v>15.608934481471259</v>
          </cell>
          <cell r="C11">
            <v>18.654135526984085</v>
          </cell>
          <cell r="D11">
            <v>19.317389821871917</v>
          </cell>
          <cell r="E11">
            <v>21.564202333667854</v>
          </cell>
          <cell r="F11">
            <v>24.312401798756834</v>
          </cell>
          <cell r="G11">
            <v>27.015132964601673</v>
          </cell>
          <cell r="H11">
            <v>30.199024032151677</v>
          </cell>
          <cell r="J11">
            <v>407.01316343995893</v>
          </cell>
          <cell r="K11">
            <v>30.930637973268755</v>
          </cell>
          <cell r="L11">
            <v>32.903048732688859</v>
          </cell>
          <cell r="M11">
            <v>36.12669280541639</v>
          </cell>
          <cell r="N11">
            <v>37.707819330624304</v>
          </cell>
          <cell r="O11">
            <v>40.577921623302139</v>
          </cell>
          <cell r="P11">
            <v>41.066077165354962</v>
          </cell>
          <cell r="Q11">
            <v>43.137792329705853</v>
          </cell>
          <cell r="R11">
            <v>45.710894436789545</v>
          </cell>
          <cell r="S11">
            <v>48.238526828678943</v>
          </cell>
          <cell r="T11">
            <v>50.61375221412915</v>
          </cell>
          <cell r="U11">
            <v>507.0165840322544</v>
          </cell>
          <cell r="V11">
            <v>50.54146115122893</v>
          </cell>
          <cell r="W11">
            <v>51.185053236416685</v>
          </cell>
          <cell r="X11">
            <v>51.841771428948796</v>
          </cell>
          <cell r="Y11">
            <v>51.519914592962429</v>
          </cell>
          <cell r="Z11">
            <v>51.177481072244483</v>
          </cell>
          <cell r="AA11">
            <v>50.835047551526515</v>
          </cell>
          <cell r="AB11">
            <v>50.492614030808546</v>
          </cell>
          <cell r="AC11">
            <v>50.150180510090614</v>
          </cell>
          <cell r="AD11">
            <v>49.80774698937266</v>
          </cell>
          <cell r="AE11">
            <v>49.465313468654692</v>
          </cell>
          <cell r="AF11">
            <v>306.42738628443681</v>
          </cell>
          <cell r="AG11">
            <v>49.122879947936745</v>
          </cell>
          <cell r="AH11">
            <v>47.253349714340047</v>
          </cell>
          <cell r="AI11">
            <v>42.900695551088518</v>
          </cell>
          <cell r="AJ11">
            <v>39.039524236637568</v>
          </cell>
          <cell r="AK11">
            <v>32.316316888063696</v>
          </cell>
          <cell r="AL11">
            <v>30.502634991774411</v>
          </cell>
          <cell r="AM11">
            <v>25.651077456621984</v>
          </cell>
          <cell r="AN11">
            <v>19.368423516473822</v>
          </cell>
          <cell r="AO11">
            <v>13.540369690053312</v>
          </cell>
          <cell r="AP11">
            <v>6.7321142914467229</v>
          </cell>
          <cell r="AQ11">
            <v>1377.1283547161554</v>
          </cell>
        </row>
        <row r="13">
          <cell r="K13">
            <v>15.545529445526629</v>
          </cell>
          <cell r="L13">
            <v>16.84194682761488</v>
          </cell>
          <cell r="M13">
            <v>18.311919785616151</v>
          </cell>
          <cell r="N13">
            <v>18.533580070370459</v>
          </cell>
          <cell r="O13">
            <v>19.590642754595301</v>
          </cell>
          <cell r="P13">
            <v>20.211500772084634</v>
          </cell>
          <cell r="Q13">
            <v>20.56109881801023</v>
          </cell>
          <cell r="R13">
            <v>21.409325053489649</v>
          </cell>
          <cell r="S13">
            <v>24.080963902462297</v>
          </cell>
          <cell r="T13">
            <v>26.617017233000489</v>
          </cell>
          <cell r="V13">
            <v>26.705554115188317</v>
          </cell>
          <cell r="W13">
            <v>27.509974145464067</v>
          </cell>
          <cell r="X13">
            <v>28.32752028308418</v>
          </cell>
          <cell r="Y13">
            <v>28.166491392185822</v>
          </cell>
          <cell r="Z13">
            <v>27.984885816555895</v>
          </cell>
          <cell r="AA13">
            <v>27.803280240925925</v>
          </cell>
          <cell r="AB13">
            <v>27.621674665295998</v>
          </cell>
          <cell r="AC13">
            <v>27.440069089666068</v>
          </cell>
          <cell r="AD13">
            <v>27.258463514036137</v>
          </cell>
          <cell r="AE13">
            <v>27.076857938406189</v>
          </cell>
          <cell r="AG13">
            <v>26.895252362776215</v>
          </cell>
          <cell r="AH13">
            <v>26.713646787146299</v>
          </cell>
          <cell r="AI13">
            <v>26.205175618398968</v>
          </cell>
          <cell r="AJ13">
            <v>25.430587665936145</v>
          </cell>
          <cell r="AK13">
            <v>22.692217709119497</v>
          </cell>
          <cell r="AL13">
            <v>20.949068765260222</v>
          </cell>
          <cell r="AM13">
            <v>19.877651538179158</v>
          </cell>
          <cell r="AN13">
            <v>17.380716505034126</v>
          </cell>
          <cell r="AO13">
            <v>11.617495603235161</v>
          </cell>
          <cell r="AP13">
            <v>5.7738726010925676</v>
          </cell>
        </row>
        <row r="15">
          <cell r="K15">
            <v>11.519095423327286</v>
          </cell>
          <cell r="L15">
            <v>12.837695614050535</v>
          </cell>
          <cell r="M15">
            <v>14.329851380686804</v>
          </cell>
          <cell r="N15">
            <v>15.094222801442239</v>
          </cell>
          <cell r="O15">
            <v>16.701117636591139</v>
          </cell>
          <cell r="P15">
            <v>17.275048240627914</v>
          </cell>
          <cell r="Q15">
            <v>17.639383502950007</v>
          </cell>
          <cell r="R15">
            <v>18.519042987357679</v>
          </cell>
          <cell r="S15">
            <v>19.23377042246301</v>
          </cell>
          <cell r="T15">
            <v>19.811030507038897</v>
          </cell>
          <cell r="V15">
            <v>19.943933006496721</v>
          </cell>
          <cell r="W15">
            <v>20.792718654042471</v>
          </cell>
          <cell r="X15">
            <v>21.654630408932587</v>
          </cell>
          <cell r="Y15">
            <v>21.537967135304228</v>
          </cell>
          <cell r="Z15">
            <v>21.400727176944308</v>
          </cell>
          <cell r="AA15">
            <v>21.263487218584331</v>
          </cell>
          <cell r="AB15">
            <v>21.1262472602244</v>
          </cell>
          <cell r="AC15">
            <v>20.989007301864472</v>
          </cell>
          <cell r="AD15">
            <v>20.851767343504537</v>
          </cell>
          <cell r="AE15">
            <v>20.714527385144596</v>
          </cell>
          <cell r="AG15">
            <v>20.577287426784622</v>
          </cell>
          <cell r="AH15">
            <v>20.440047468424702</v>
          </cell>
          <cell r="AI15">
            <v>19.975941916947374</v>
          </cell>
          <cell r="AJ15">
            <v>18.178564570494014</v>
          </cell>
          <cell r="AK15">
            <v>14.429326398294997</v>
          </cell>
          <cell r="AL15">
            <v>12.869565060930061</v>
          </cell>
          <cell r="AM15">
            <v>11.857404635595996</v>
          </cell>
          <cell r="AN15">
            <v>9.3863343391344625</v>
          </cell>
          <cell r="AO15">
            <v>7.6087595852455401</v>
          </cell>
          <cell r="AP15">
            <v>5.7738726010925676</v>
          </cell>
        </row>
        <row r="17">
          <cell r="K17">
            <v>15.385108527742126</v>
          </cell>
          <cell r="L17">
            <v>16.061101905073979</v>
          </cell>
          <cell r="M17">
            <v>17.814773019800239</v>
          </cell>
          <cell r="N17">
            <v>19.174239260253845</v>
          </cell>
          <cell r="O17">
            <v>20.987278868706838</v>
          </cell>
          <cell r="P17">
            <v>20.854576393270328</v>
          </cell>
          <cell r="Q17">
            <v>22.576693511695623</v>
          </cell>
          <cell r="R17">
            <v>24.301569383299896</v>
          </cell>
          <cell r="S17">
            <v>24.157562926216645</v>
          </cell>
          <cell r="T17">
            <v>23.996734981128661</v>
          </cell>
          <cell r="V17">
            <v>23.835907036040613</v>
          </cell>
          <cell r="W17">
            <v>23.675079090952618</v>
          </cell>
          <cell r="X17">
            <v>23.514251145864616</v>
          </cell>
          <cell r="Y17">
            <v>23.353423200776607</v>
          </cell>
          <cell r="Z17">
            <v>23.192595255688587</v>
          </cell>
          <cell r="AA17">
            <v>23.031767310600589</v>
          </cell>
          <cell r="AB17">
            <v>22.870939365512548</v>
          </cell>
          <cell r="AC17">
            <v>22.710111420424546</v>
          </cell>
          <cell r="AD17">
            <v>22.549283475336523</v>
          </cell>
          <cell r="AE17">
            <v>22.388455530248503</v>
          </cell>
          <cell r="AG17">
            <v>22.22762758516053</v>
          </cell>
          <cell r="AH17">
            <v>20.539702927193748</v>
          </cell>
          <cell r="AI17">
            <v>16.69551993268955</v>
          </cell>
          <cell r="AJ17">
            <v>13.608936570701424</v>
          </cell>
          <cell r="AK17">
            <v>9.6240991789441992</v>
          </cell>
          <cell r="AL17">
            <v>9.5535662265141887</v>
          </cell>
          <cell r="AM17">
            <v>5.7734259184428254</v>
          </cell>
          <cell r="AN17">
            <v>1.9877070114396957</v>
          </cell>
          <cell r="AO17">
            <v>1.9228740868181511</v>
          </cell>
          <cell r="AP17">
            <v>0.9582416903541553</v>
          </cell>
        </row>
        <row r="18">
          <cell r="A18" t="str">
            <v>Of which</v>
          </cell>
        </row>
        <row r="19">
          <cell r="K19">
            <v>19.411542549941469</v>
          </cell>
          <cell r="L19">
            <v>20.065353118638324</v>
          </cell>
          <cell r="M19">
            <v>21.796841424729585</v>
          </cell>
          <cell r="N19">
            <v>22.613596529182065</v>
          </cell>
          <cell r="O19">
            <v>23.876803986711</v>
          </cell>
          <cell r="P19">
            <v>23.791028924727048</v>
          </cell>
          <cell r="Q19">
            <v>25.498408826755846</v>
          </cell>
          <cell r="R19">
            <v>27.191851449431866</v>
          </cell>
          <cell r="S19">
            <v>29.004756406215932</v>
          </cell>
          <cell r="T19">
            <v>30.802721707090253</v>
          </cell>
          <cell r="V19">
            <v>30.597528144732209</v>
          </cell>
          <cell r="W19">
            <v>30.392334582374215</v>
          </cell>
          <cell r="X19">
            <v>30.18714102001621</v>
          </cell>
          <cell r="Y19">
            <v>29.981947457658201</v>
          </cell>
          <cell r="Z19">
            <v>29.776753895300175</v>
          </cell>
          <cell r="AA19">
            <v>29.571560332942184</v>
          </cell>
          <cell r="AB19">
            <v>29.366366770584147</v>
          </cell>
          <cell r="AC19">
            <v>29.161173208226142</v>
          </cell>
          <cell r="AD19">
            <v>28.955979645868123</v>
          </cell>
          <cell r="AE19">
            <v>28.750786083510096</v>
          </cell>
          <cell r="AG19">
            <v>28.545592521152123</v>
          </cell>
          <cell r="AH19">
            <v>26.813302245915345</v>
          </cell>
          <cell r="AI19">
            <v>22.924753634141144</v>
          </cell>
          <cell r="AJ19">
            <v>20.860959666143554</v>
          </cell>
          <cell r="AK19">
            <v>17.886990489768699</v>
          </cell>
          <cell r="AL19">
            <v>17.63306993084435</v>
          </cell>
          <cell r="AM19">
            <v>13.793672821025988</v>
          </cell>
          <cell r="AN19">
            <v>9.9820891773393594</v>
          </cell>
          <cell r="AO19">
            <v>5.9316101048077723</v>
          </cell>
          <cell r="AP19">
            <v>0.9582416903541553</v>
          </cell>
        </row>
        <row r="24">
          <cell r="K24">
            <v>49.740676351514082</v>
          </cell>
          <cell r="L24">
            <v>48.813415545646478</v>
          </cell>
          <cell r="M24">
            <v>49.311939832835492</v>
          </cell>
          <cell r="N24">
            <v>50.849504428068428</v>
          </cell>
          <cell r="O24">
            <v>51.720931060832733</v>
          </cell>
          <cell r="P24">
            <v>50.782976687298756</v>
          </cell>
          <cell r="Q24">
            <v>52.33622837983922</v>
          </cell>
          <cell r="R24">
            <v>53.163626926847527</v>
          </cell>
          <cell r="S24">
            <v>50.079396105965671</v>
          </cell>
          <cell r="T24">
            <v>47.411491800897984</v>
          </cell>
          <cell r="V24">
            <v>47.161096044927135</v>
          </cell>
          <cell r="W24">
            <v>46.253891700767994</v>
          </cell>
          <cell r="X24">
            <v>45.357730836979272</v>
          </cell>
          <cell r="Y24">
            <v>45.328924524200708</v>
          </cell>
          <cell r="Z24">
            <v>45.317969485346211</v>
          </cell>
          <cell r="AA24">
            <v>45.306866856484277</v>
          </cell>
          <cell r="AB24">
            <v>45.295613634813257</v>
          </cell>
          <cell r="AC24">
            <v>45.284206735517316</v>
          </cell>
          <cell r="AD24">
            <v>45.272642988946679</v>
          </cell>
          <cell r="AE24">
            <v>45.260919137681555</v>
          </cell>
          <cell r="AG24">
            <v>45.249031833472806</v>
          </cell>
          <cell r="AH24">
            <v>43.467189207457466</v>
          </cell>
          <cell r="AI24">
            <v>38.916664912361625</v>
          </cell>
          <cell r="AJ24">
            <v>34.859381195864557</v>
          </cell>
          <cell r="AK24">
            <v>29.78092835356167</v>
          </cell>
          <cell r="AL24">
            <v>31.320462081687307</v>
          </cell>
          <cell r="AM24">
            <v>22.507537658822123</v>
          </cell>
          <cell r="AN24">
            <v>10.262616416607425</v>
          </cell>
          <cell r="AO24">
            <v>14.201045693978982</v>
          </cell>
          <cell r="AP24">
            <v>14.233889219195511</v>
          </cell>
        </row>
        <row r="26">
          <cell r="K26">
            <v>62.758299931341675</v>
          </cell>
          <cell r="L26">
            <v>60.983264139604152</v>
          </cell>
          <cell r="M26">
            <v>60.334450048141782</v>
          </cell>
          <cell r="N26">
            <v>59.970576211010155</v>
          </cell>
          <cell r="O26">
            <v>58.841860380053546</v>
          </cell>
          <cell r="P26">
            <v>57.933531924491056</v>
          </cell>
          <cell r="Q26">
            <v>59.109211319553204</v>
          </cell>
          <cell r="R26">
            <v>59.486588010290653</v>
          </cell>
          <cell r="S26">
            <v>60.127782320607515</v>
          </cell>
          <cell r="T26">
            <v>60.858403812415787</v>
          </cell>
          <cell r="V26">
            <v>60.53946096488788</v>
          </cell>
          <cell r="W26">
            <v>59.377362453832419</v>
          </cell>
          <cell r="X26">
            <v>58.229377947450899</v>
          </cell>
          <cell r="Y26">
            <v>58.194870264310772</v>
          </cell>
          <cell r="Z26">
            <v>58.183312799756479</v>
          </cell>
          <cell r="AA26">
            <v>58.171599629110972</v>
          </cell>
          <cell r="AB26">
            <v>58.159727584446273</v>
          </cell>
          <cell r="AC26">
            <v>58.147693411310222</v>
          </cell>
          <cell r="AD26">
            <v>58.135493765751697</v>
          </cell>
          <cell r="AE26">
            <v>58.123125211222948</v>
          </cell>
          <cell r="AG26">
            <v>58.110584215352169</v>
          </cell>
          <cell r="AH26">
            <v>56.743706865247425</v>
          </cell>
          <cell r="AI26">
            <v>53.436787771520123</v>
          </cell>
          <cell r="AJ26">
            <v>53.435486405252064</v>
          </cell>
          <cell r="AK26">
            <v>55.349718693888072</v>
          </cell>
          <cell r="AL26">
            <v>57.808349788795056</v>
          </cell>
          <cell r="AM26">
            <v>53.774243379648233</v>
          </cell>
          <cell r="AN26">
            <v>51.537953870376121</v>
          </cell>
          <cell r="AO26">
            <v>43.806854913016913</v>
          </cell>
          <cell r="AP26">
            <v>14.233889219195511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/>
      <sheetData sheetId="23"/>
      <sheetData sheetId="24"/>
      <sheetData sheetId="25"/>
      <sheetData sheetId="26" refreshError="1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 rate"/>
      <sheetName val="Contents"/>
      <sheetName val="1.MacInd"/>
      <sheetName val="MacInd data"/>
      <sheetName val="2.Cpifigure"/>
      <sheetName val="CPI"/>
      <sheetName val=" wage"/>
      <sheetName val="3.Ext (2)"/>
      <sheetName val="Extdat"/>
      <sheetName val="4.Fis"/>
      <sheetName val="Fisdat "/>
      <sheetName val="5.MonDev"/>
      <sheetName val="MonSur"/>
      <sheetName val="Velocity"/>
      <sheetName val="currdep&amp;mm"/>
      <sheetName val="6.IntRate"/>
      <sheetName val="IntRatedat"/>
      <sheetName val="8.Exch"/>
      <sheetName val="exdat"/>
      <sheetName val="ex_row"/>
      <sheetName val="7.Fin&amp;Bk"/>
      <sheetName val="Fin&amp;Bkdat"/>
      <sheetName val="Cab"/>
      <sheetName val="GiR"/>
      <sheetName val="mev"/>
      <sheetName val="Panel1"/>
      <sheetName val="COP FED"/>
      <sheetName val="Table 5"/>
      <sheetName val="a"/>
      <sheetName val="Ex rate bloom"/>
      <sheetName val="ex_rate"/>
      <sheetName val="1_MacInd"/>
      <sheetName val="MacInd_data"/>
      <sheetName val="2_Cpifigure"/>
      <sheetName val="_wage"/>
      <sheetName val="3_Ext_(2)"/>
      <sheetName val="4_Fis"/>
      <sheetName val="Fisdat_"/>
      <sheetName val="5_MonDev"/>
      <sheetName val="6_IntRate"/>
      <sheetName val="8_Exch"/>
      <sheetName val="7_Fin&amp;Bk"/>
      <sheetName val="COP_FED"/>
      <sheetName val="CPIINDEX"/>
    </sheetNames>
    <sheetDataSet>
      <sheetData sheetId="0" refreshError="1">
        <row r="15">
          <cell r="F15" t="str">
            <v>AUG</v>
          </cell>
          <cell r="G15" t="str">
            <v>SEPT</v>
          </cell>
          <cell r="H15" t="str">
            <v>OCT</v>
          </cell>
          <cell r="I15" t="str">
            <v>NOV</v>
          </cell>
          <cell r="J15" t="str">
            <v>DEC</v>
          </cell>
          <cell r="K15" t="str">
            <v>JAN93</v>
          </cell>
          <cell r="L15" t="str">
            <v>FEB</v>
          </cell>
          <cell r="M15" t="str">
            <v>MAR</v>
          </cell>
          <cell r="N15" t="str">
            <v>APR</v>
          </cell>
          <cell r="O15" t="str">
            <v>MAY</v>
          </cell>
          <cell r="P15" t="str">
            <v>JUNE</v>
          </cell>
          <cell r="Q15" t="str">
            <v>JULY</v>
          </cell>
          <cell r="R15" t="str">
            <v>AUG</v>
          </cell>
          <cell r="S15" t="str">
            <v>SEPT</v>
          </cell>
          <cell r="T15" t="str">
            <v>OCT</v>
          </cell>
          <cell r="U15" t="str">
            <v>NOV</v>
          </cell>
          <cell r="V15" t="str">
            <v>DEC</v>
          </cell>
          <cell r="W15" t="str">
            <v>JAN94</v>
          </cell>
          <cell r="X15" t="str">
            <v>FEB</v>
          </cell>
          <cell r="Y15" t="str">
            <v>MAR</v>
          </cell>
          <cell r="Z15" t="str">
            <v>APR</v>
          </cell>
          <cell r="AA15" t="str">
            <v>MAY</v>
          </cell>
          <cell r="AB15" t="str">
            <v>JUNE</v>
          </cell>
          <cell r="AC15" t="str">
            <v>JULY</v>
          </cell>
          <cell r="AD15" t="str">
            <v>AUG</v>
          </cell>
          <cell r="AE15" t="str">
            <v>SEPT</v>
          </cell>
          <cell r="AF15" t="str">
            <v>OCT</v>
          </cell>
          <cell r="AG15" t="str">
            <v>NOV</v>
          </cell>
          <cell r="AH15" t="str">
            <v>DEC</v>
          </cell>
          <cell r="AI15" t="str">
            <v>JAN95</v>
          </cell>
          <cell r="AJ15" t="str">
            <v>FEB</v>
          </cell>
          <cell r="AK15" t="str">
            <v>MAR</v>
          </cell>
          <cell r="AL15" t="str">
            <v>APR</v>
          </cell>
          <cell r="AM15" t="str">
            <v>MAY</v>
          </cell>
          <cell r="AN15" t="str">
            <v>JUNE</v>
          </cell>
        </row>
        <row r="30">
          <cell r="F30">
            <v>101.41342756183744</v>
          </cell>
          <cell r="G30">
            <v>93.89312977099236</v>
          </cell>
          <cell r="H30">
            <v>94.8237885462555</v>
          </cell>
          <cell r="I30">
            <v>99.307958477508649</v>
          </cell>
          <cell r="J30">
            <v>100</v>
          </cell>
          <cell r="K30">
            <v>103.42342342342343</v>
          </cell>
          <cell r="L30">
            <v>109.33333333333333</v>
          </cell>
          <cell r="M30">
            <v>122.73699215965787</v>
          </cell>
          <cell r="N30">
            <v>129.87404781657742</v>
          </cell>
          <cell r="O30">
            <v>131.60106992739776</v>
          </cell>
          <cell r="P30">
            <v>130.85106382978722</v>
          </cell>
          <cell r="Q30">
            <v>132.46153846153845</v>
          </cell>
          <cell r="R30">
            <v>136.66666666666666</v>
          </cell>
          <cell r="S30">
            <v>139.77272727272728</v>
          </cell>
          <cell r="T30">
            <v>141.14754098360655</v>
          </cell>
          <cell r="U30">
            <v>142.31404958677686</v>
          </cell>
          <cell r="V30">
            <v>144.70588235294116</v>
          </cell>
          <cell r="W30">
            <v>147.93814432989691</v>
          </cell>
          <cell r="X30">
            <v>150.26178010471202</v>
          </cell>
          <cell r="Y30">
            <v>151.85185185185185</v>
          </cell>
          <cell r="Z30">
            <v>152.38938053097345</v>
          </cell>
          <cell r="AA30">
            <v>152.38938053097345</v>
          </cell>
          <cell r="AB30">
            <v>156.26134301270415</v>
          </cell>
          <cell r="AC30">
            <v>155.41516245487364</v>
          </cell>
          <cell r="AD30">
            <v>157.69230769230768</v>
          </cell>
          <cell r="AE30">
            <v>157.98165137614677</v>
          </cell>
          <cell r="AF30">
            <v>160.33519553072622</v>
          </cell>
          <cell r="AG30">
            <v>157.11678832116786</v>
          </cell>
          <cell r="AH30">
            <v>155.97826086956522</v>
          </cell>
          <cell r="AI30">
            <v>158.56353591160223</v>
          </cell>
          <cell r="AJ30">
            <v>160.93457943925233</v>
          </cell>
          <cell r="AK30">
            <v>165.57692307692307</v>
          </cell>
          <cell r="AL30">
            <v>170.83333333333334</v>
          </cell>
          <cell r="AM30">
            <v>169.48818897637796</v>
          </cell>
          <cell r="AN30">
            <v>168.1640625</v>
          </cell>
        </row>
        <row r="31">
          <cell r="F31">
            <v>38.70967741935484</v>
          </cell>
          <cell r="G31">
            <v>48.000000000000007</v>
          </cell>
          <cell r="H31">
            <v>80</v>
          </cell>
          <cell r="I31">
            <v>100</v>
          </cell>
          <cell r="J31">
            <v>100</v>
          </cell>
          <cell r="K31">
            <v>112.5</v>
          </cell>
          <cell r="L31">
            <v>127.6595744680851</v>
          </cell>
          <cell r="M31">
            <v>169.81132075471697</v>
          </cell>
          <cell r="N31">
            <v>213.01775147928996</v>
          </cell>
          <cell r="O31">
            <v>264.70588235294116</v>
          </cell>
          <cell r="P31">
            <v>299.00332225913621</v>
          </cell>
          <cell r="Q31">
            <v>299.00332225913621</v>
          </cell>
          <cell r="R31">
            <v>281.69014084507046</v>
          </cell>
          <cell r="S31">
            <v>295.08196721311475</v>
          </cell>
          <cell r="T31">
            <v>352.25048923679066</v>
          </cell>
          <cell r="U31">
            <v>359.28143712574848</v>
          </cell>
          <cell r="V31">
            <v>376.56903765690379</v>
          </cell>
          <cell r="W31">
            <v>476.1904761904762</v>
          </cell>
          <cell r="X31">
            <v>495.86776859504135</v>
          </cell>
          <cell r="Y31">
            <v>547.11246200607911</v>
          </cell>
          <cell r="Z31">
            <v>564.2633228840125</v>
          </cell>
          <cell r="AA31">
            <v>604.02684563758396</v>
          </cell>
          <cell r="AB31">
            <v>638.29787234042556</v>
          </cell>
          <cell r="AC31">
            <v>661.76470588235304</v>
          </cell>
          <cell r="AD31">
            <v>711.46245059288538</v>
          </cell>
          <cell r="AE31">
            <v>782.60869565217399</v>
          </cell>
          <cell r="AF31">
            <v>1005.586592178771</v>
          </cell>
          <cell r="AG31">
            <v>1052.6315789473683</v>
          </cell>
          <cell r="AH31">
            <v>1118.0124223602486</v>
          </cell>
          <cell r="AI31">
            <v>1323.5294117647061</v>
          </cell>
          <cell r="AJ31">
            <v>1463.4146341463413</v>
          </cell>
          <cell r="AK31">
            <v>1666.6666666666667</v>
          </cell>
          <cell r="AL31">
            <v>1764.705882352941</v>
          </cell>
          <cell r="AM31">
            <v>1730.7692307692307</v>
          </cell>
          <cell r="AN31">
            <v>1592.9203539823006</v>
          </cell>
        </row>
        <row r="36">
          <cell r="F36">
            <v>63.425408178144323</v>
          </cell>
          <cell r="G36">
            <v>65.63798748787012</v>
          </cell>
          <cell r="H36">
            <v>82.616090951477531</v>
          </cell>
          <cell r="I36">
            <v>96.7967822594903</v>
          </cell>
          <cell r="J36">
            <v>100</v>
          </cell>
          <cell r="K36">
            <v>107.25872700325255</v>
          </cell>
          <cell r="L36">
            <v>116.242329919211</v>
          </cell>
          <cell r="M36">
            <v>133.10464808968516</v>
          </cell>
          <cell r="N36">
            <v>141.01678207866232</v>
          </cell>
          <cell r="O36">
            <v>142.1879150692281</v>
          </cell>
          <cell r="P36">
            <v>144.50014842568123</v>
          </cell>
          <cell r="Q36">
            <v>147.46704062394784</v>
          </cell>
          <cell r="R36">
            <v>149.14142263486877</v>
          </cell>
          <cell r="S36">
            <v>155.13790100880988</v>
          </cell>
          <cell r="T36">
            <v>161.94500202559561</v>
          </cell>
          <cell r="U36">
            <v>177.53515563091545</v>
          </cell>
          <cell r="V36">
            <v>189.72540568688362</v>
          </cell>
          <cell r="W36">
            <v>200.79172455380129</v>
          </cell>
          <cell r="X36">
            <v>210.16510763192744</v>
          </cell>
          <cell r="Y36">
            <v>215.26778087929094</v>
          </cell>
          <cell r="Z36">
            <v>221.55242168228023</v>
          </cell>
          <cell r="AA36">
            <v>221.84023835879364</v>
          </cell>
          <cell r="AB36">
            <v>231.24015256688554</v>
          </cell>
          <cell r="AC36">
            <v>231.8917094045749</v>
          </cell>
          <cell r="AD36">
            <v>238.8046698614462</v>
          </cell>
          <cell r="AE36">
            <v>240.984613546714</v>
          </cell>
          <cell r="AF36">
            <v>247.5808654052733</v>
          </cell>
          <cell r="AG36">
            <v>247.1421152813102</v>
          </cell>
          <cell r="AH36">
            <v>251.23965991727854</v>
          </cell>
          <cell r="AI36">
            <v>263.28982872183377</v>
          </cell>
          <cell r="AJ36">
            <v>274.953273003096</v>
          </cell>
          <cell r="AK36">
            <v>289.66029687572819</v>
          </cell>
          <cell r="AL36">
            <v>303.53246609306524</v>
          </cell>
          <cell r="AM36">
            <v>304.74894304237495</v>
          </cell>
          <cell r="AN36">
            <v>306.29103124124674</v>
          </cell>
          <cell r="AO36">
            <v>305.42033207670841</v>
          </cell>
          <cell r="AP36">
            <v>290.73034016102065</v>
          </cell>
          <cell r="AQ36">
            <v>298.14359202935304</v>
          </cell>
          <cell r="AR36">
            <v>301.35217285667312</v>
          </cell>
          <cell r="AS36">
            <v>306.44679169368692</v>
          </cell>
          <cell r="AT36">
            <v>311.29392718986918</v>
          </cell>
          <cell r="AU36">
            <v>313.30989154212403</v>
          </cell>
        </row>
        <row r="37">
          <cell r="F37">
            <v>57.785292346149006</v>
          </cell>
          <cell r="G37">
            <v>69.723952059824299</v>
          </cell>
          <cell r="H37">
            <v>110.89239983936356</v>
          </cell>
          <cell r="I37">
            <v>122.13070000995798</v>
          </cell>
          <cell r="J37">
            <v>100</v>
          </cell>
          <cell r="K37">
            <v>93.182042546504377</v>
          </cell>
          <cell r="L37">
            <v>87.050569990295131</v>
          </cell>
          <cell r="M37">
            <v>98.715792777892204</v>
          </cell>
          <cell r="N37">
            <v>104.38245349694748</v>
          </cell>
          <cell r="O37">
            <v>105.40039068082692</v>
          </cell>
          <cell r="P37">
            <v>101.58478115886847</v>
          </cell>
          <cell r="Q37">
            <v>83.668237566122045</v>
          </cell>
          <cell r="R37">
            <v>61.491017791972212</v>
          </cell>
          <cell r="S37">
            <v>53.63032082403155</v>
          </cell>
          <cell r="T37">
            <v>55.377766698239242</v>
          </cell>
          <cell r="U37">
            <v>52.977263052664789</v>
          </cell>
          <cell r="V37">
            <v>51.873976453079877</v>
          </cell>
          <cell r="W37">
            <v>57.752286829179781</v>
          </cell>
          <cell r="X37">
            <v>56.122258385691282</v>
          </cell>
          <cell r="Y37">
            <v>58.6357571629622</v>
          </cell>
          <cell r="Z37">
            <v>57.241164172292883</v>
          </cell>
          <cell r="AA37">
            <v>57.434506418541311</v>
          </cell>
          <cell r="AB37">
            <v>58.402892315602209</v>
          </cell>
          <cell r="AC37">
            <v>58.134955466743577</v>
          </cell>
          <cell r="AD37">
            <v>60.887511758728429</v>
          </cell>
          <cell r="AE37">
            <v>63.102635787264262</v>
          </cell>
          <cell r="AF37">
            <v>73.466600933803889</v>
          </cell>
          <cell r="AG37">
            <v>68.688010151954145</v>
          </cell>
          <cell r="AH37">
            <v>64.179768466242891</v>
          </cell>
          <cell r="AI37">
            <v>66.754442464623381</v>
          </cell>
          <cell r="AJ37">
            <v>68.623156147328942</v>
          </cell>
          <cell r="AK37">
            <v>73.632835590591256</v>
          </cell>
          <cell r="AL37">
            <v>73.221657381546478</v>
          </cell>
          <cell r="AM37">
            <v>67.487431201063941</v>
          </cell>
          <cell r="AN37">
            <v>59.085296112533769</v>
          </cell>
          <cell r="AO37">
            <v>56.226330171604708</v>
          </cell>
          <cell r="AP37">
            <v>49.638862986734452</v>
          </cell>
          <cell r="AQ37">
            <v>48.356327770809258</v>
          </cell>
          <cell r="AR37">
            <v>48.51523756210117</v>
          </cell>
          <cell r="AS37">
            <v>47.759325996601618</v>
          </cell>
          <cell r="AT37">
            <v>46.479650276118512</v>
          </cell>
          <cell r="AU37">
            <v>46.211756038215803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 ME"/>
      <sheetName val="A"/>
      <sheetName val="AQ"/>
      <sheetName val="DQ"/>
      <sheetName val="ControlSheet"/>
      <sheetName val="FS"/>
      <sheetName val="Monthly"/>
      <sheetName val="MEI, SEI and EFV"/>
      <sheetName val="pensions (pr2000)"/>
      <sheetName val="Interest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C"/>
      <sheetName val="Consistency"/>
      <sheetName val="Data issues"/>
      <sheetName val="Links-In"/>
      <sheetName val="Links-out"/>
      <sheetName val="SR table"/>
      <sheetName val="MonSurv-IMF"/>
      <sheetName val="MonS_M"/>
      <sheetName val="Mon_Sur"/>
      <sheetName val="MonSurv-BC"/>
      <sheetName val="MonSurvRED"/>
      <sheetName val="CenBank"/>
      <sheetName val="CenBankRED"/>
      <sheetName val="Combanks"/>
      <sheetName val="ComBanksRED"/>
      <sheetName val="PNT-PNG new"/>
      <sheetName val="CredGov"/>
      <sheetName val="CCP"/>
      <sheetName val="Reimb banks"/>
      <sheetName val="CGP etc."/>
      <sheetName val="Government securities"/>
      <sheetName val="Interest rates"/>
      <sheetName val="Money market RED"/>
      <sheetName val="Lending int"/>
      <sheetName val="Deposit int"/>
      <sheetName val="Amortization Creances Consolid."/>
      <sheetName val="Amortization Bank restructuring"/>
      <sheetName val="Macros"/>
      <sheetName val="Last Sheet"/>
      <sheetName val="Module2"/>
      <sheetName val="MonSurv_BC"/>
      <sheetName val="Bfam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Tres"/>
      <sheetName val="ToC"/>
      <sheetName val="Links-In"/>
      <sheetName val="Links-Out"/>
      <sheetName val="FRTOFe"/>
      <sheetName val="TOFE"/>
      <sheetName val="Debt service to the Fund"/>
      <sheetName val="TOFERED"/>
      <sheetName val="TOFoldSR"/>
      <sheetName val="Quarterly TOFE"/>
      <sheetName val="SOCEXHIPC"/>
      <sheetName val="Health and Education"/>
      <sheetName val="Detailed Expenditure"/>
      <sheetName val="RED18"/>
      <sheetName val="ExpRED"/>
      <sheetName val="Dette Interieure"/>
      <sheetName val="Revenue"/>
      <sheetName val="RevRED"/>
      <sheetName val="Detailed revenue"/>
      <sheetName val="TECW"/>
      <sheetName val="recettes 98"/>
      <sheetName val="TARIF98"/>
      <sheetName val="TARIF99"/>
      <sheetName val="TAFIF20"/>
      <sheetName val="DGD"/>
      <sheetName val="DGI"/>
      <sheetName val="Tresor"/>
      <sheetName val="Recovery"/>
      <sheetName val="HE&amp;EDII"/>
      <sheetName val="Arrears"/>
      <sheetName val="Debt"/>
      <sheetName val="Debt service"/>
      <sheetName val="Disbursements"/>
      <sheetName val="Disbursements (Proj)"/>
      <sheetName val="ReveII "/>
      <sheetName val="CheckTOFe"/>
      <sheetName val="Macr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puts"/>
      <sheetName val="Input 2 (march 2000)"/>
      <sheetName val="Outputs"/>
      <sheetName val="TOFE"/>
      <sheetName val="quarterly"/>
      <sheetName val="monthly"/>
      <sheetName val="TOFE_SR"/>
      <sheetName val="Projections_SR"/>
      <sheetName val="Educ and Health"/>
      <sheetName val="Indicators"/>
      <sheetName val="Debt"/>
      <sheetName val="Fiscal93-99"/>
      <sheetName val="Semesters"/>
      <sheetName val="DENOS+Arriérés"/>
      <sheetName val="DENO"/>
      <sheetName val="Dep fonct"/>
      <sheetName val="Dep_capital"/>
      <sheetName val="ext_fin"/>
      <sheetName val="RED_19"/>
      <sheetName val="RED_20"/>
      <sheetName val="RED_21"/>
      <sheetName val="RED_22_23"/>
      <sheetName val="RED_25"/>
      <sheetName val="RED_26"/>
      <sheetName val="RED_28"/>
      <sheetName val="Module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C"/>
      <sheetName val="BoP OUT Medium"/>
      <sheetName val="BoP OUT Long"/>
      <sheetName val="IMF Assistance"/>
      <sheetName val="IMF Assistance Old"/>
      <sheetName val="large projects"/>
      <sheetName val="Terms of Trade"/>
      <sheetName val="Exports"/>
      <sheetName val="Services"/>
      <sheetName val="Key Ratios"/>
      <sheetName val="Debt Service  Long"/>
      <sheetName val="DebtService to budget"/>
      <sheetName val="B"/>
      <sheetName val="D"/>
      <sheetName val="E"/>
      <sheetName val="F"/>
      <sheetName val="Workspace contents"/>
      <sheetName val="OUTPUT"/>
      <sheetName val="Conten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38"/>
  <sheetViews>
    <sheetView topLeftCell="A13" zoomScale="110" zoomScaleNormal="110" workbookViewId="0">
      <selection activeCell="H24" sqref="H24"/>
    </sheetView>
  </sheetViews>
  <sheetFormatPr defaultColWidth="8.85546875" defaultRowHeight="12.75"/>
  <cols>
    <col min="1" max="1" width="14" style="362" customWidth="1"/>
    <col min="2" max="2" width="24.140625" style="362" customWidth="1"/>
    <col min="3" max="4" width="17" style="362" customWidth="1"/>
    <col min="5" max="5" width="14.5703125" style="362" customWidth="1"/>
    <col min="6" max="6" width="18.5703125" style="419" customWidth="1"/>
    <col min="7" max="7" width="29.28515625" style="419" customWidth="1"/>
    <col min="8" max="8" width="26.85546875" style="419" customWidth="1"/>
    <col min="9" max="9" width="22.42578125" style="419" customWidth="1"/>
    <col min="10" max="10" width="12.42578125" style="419" customWidth="1"/>
    <col min="11" max="11" width="8.85546875" style="419"/>
    <col min="12" max="12" width="9.85546875" style="419" bestFit="1" customWidth="1"/>
    <col min="13" max="13" width="12.28515625" style="419" bestFit="1" customWidth="1"/>
    <col min="14" max="16384" width="8.85546875" style="419"/>
  </cols>
  <sheetData>
    <row r="1" spans="1:10">
      <c r="A1" s="362">
        <f ca="1">A1:E26</f>
        <v>0</v>
      </c>
      <c r="B1" s="363"/>
      <c r="C1" s="1152" t="s">
        <v>772</v>
      </c>
      <c r="D1" s="1153"/>
      <c r="E1" s="1156" t="s">
        <v>773</v>
      </c>
    </row>
    <row r="2" spans="1:10">
      <c r="C2" s="1154"/>
      <c r="D2" s="1155"/>
      <c r="E2" s="1156"/>
    </row>
    <row r="3" spans="1:10">
      <c r="A3" s="1157" t="s">
        <v>774</v>
      </c>
      <c r="B3" s="364"/>
      <c r="C3" s="365"/>
      <c r="D3" s="357"/>
      <c r="E3" s="366"/>
    </row>
    <row r="4" spans="1:10">
      <c r="A4" s="1158"/>
      <c r="B4" s="367" t="s">
        <v>775</v>
      </c>
      <c r="C4" s="369">
        <f>3920925+447509.4+555248.4</f>
        <v>4923682.8000000007</v>
      </c>
      <c r="D4" s="358" t="s">
        <v>776</v>
      </c>
      <c r="E4" s="366">
        <f>4368434.4+555248.4</f>
        <v>4923682.8000000007</v>
      </c>
      <c r="F4" s="421">
        <f>E4-555248.4</f>
        <v>4368434.4000000004</v>
      </c>
      <c r="G4" s="419">
        <f>4923682.8-4368434.4</f>
        <v>555248.39999999944</v>
      </c>
    </row>
    <row r="5" spans="1:10">
      <c r="A5" s="1158"/>
      <c r="B5" s="367" t="s">
        <v>777</v>
      </c>
      <c r="C5" s="368">
        <v>0</v>
      </c>
      <c r="D5" s="358"/>
      <c r="E5" s="366"/>
      <c r="G5" s="419">
        <f>555248.4*1/100</f>
        <v>5552.4840000000004</v>
      </c>
    </row>
    <row r="6" spans="1:10" ht="24">
      <c r="A6" s="1158"/>
      <c r="B6" s="367">
        <v>8111</v>
      </c>
      <c r="D6" s="358" t="s">
        <v>1204</v>
      </c>
      <c r="E6" s="375"/>
      <c r="G6" s="451"/>
    </row>
    <row r="7" spans="1:10" ht="24">
      <c r="A7" s="1158"/>
      <c r="B7" s="367">
        <v>3524</v>
      </c>
      <c r="C7" s="508">
        <v>63000</v>
      </c>
      <c r="D7" s="358" t="s">
        <v>779</v>
      </c>
      <c r="E7" s="366">
        <v>63000</v>
      </c>
      <c r="F7" s="419">
        <v>60000</v>
      </c>
      <c r="G7" s="511" t="s">
        <v>1207</v>
      </c>
      <c r="I7" s="419">
        <f>594398.21-39149.81</f>
        <v>555248.39999999991</v>
      </c>
    </row>
    <row r="8" spans="1:10" ht="22.5">
      <c r="A8" s="1158"/>
      <c r="B8" s="367">
        <v>3516</v>
      </c>
      <c r="C8" s="383">
        <v>220000</v>
      </c>
      <c r="D8" s="359" t="s">
        <v>780</v>
      </c>
      <c r="E8" s="366">
        <v>220000</v>
      </c>
      <c r="F8" s="421">
        <v>220000</v>
      </c>
      <c r="G8" s="421"/>
    </row>
    <row r="9" spans="1:10">
      <c r="A9" s="1158"/>
      <c r="B9" s="367">
        <v>3334</v>
      </c>
      <c r="C9" s="508">
        <v>0</v>
      </c>
      <c r="D9" s="359" t="s">
        <v>781</v>
      </c>
      <c r="E9" s="366"/>
      <c r="G9" s="421"/>
    </row>
    <row r="10" spans="1:10">
      <c r="A10" s="1158"/>
      <c r="B10" s="367" t="s">
        <v>782</v>
      </c>
      <c r="C10" s="508">
        <v>0</v>
      </c>
      <c r="D10" s="359" t="s">
        <v>783</v>
      </c>
      <c r="E10" s="366"/>
      <c r="G10" s="421"/>
    </row>
    <row r="11" spans="1:10">
      <c r="A11" s="1159"/>
      <c r="B11" s="509">
        <v>1299</v>
      </c>
      <c r="C11" s="508">
        <f>160361.85+39149.81</f>
        <v>199511.66</v>
      </c>
      <c r="D11" s="360" t="s">
        <v>784</v>
      </c>
      <c r="E11" s="366">
        <v>199511.66</v>
      </c>
      <c r="F11" s="690"/>
      <c r="G11" s="691" t="s">
        <v>1252</v>
      </c>
      <c r="H11" s="692"/>
      <c r="J11" s="419">
        <f>199511.66-160361.85</f>
        <v>39149.81</v>
      </c>
    </row>
    <row r="12" spans="1:10" ht="45.75" customHeight="1">
      <c r="A12" s="391"/>
      <c r="B12" s="367" t="s">
        <v>785</v>
      </c>
      <c r="C12" s="370">
        <f>SUM(C4:C11)</f>
        <v>5406194.4600000009</v>
      </c>
      <c r="D12" s="361"/>
      <c r="E12" s="371">
        <f>C12-(C12*1/100)-44931.5+5552.48+1195.12+10+90+30</f>
        <v>5314078.6154000014</v>
      </c>
      <c r="F12" s="1161" t="s">
        <v>1305</v>
      </c>
      <c r="G12" s="1162"/>
      <c r="H12" s="1162"/>
      <c r="J12" s="419">
        <f>39149.81*1/100</f>
        <v>391.49809999999997</v>
      </c>
    </row>
    <row r="13" spans="1:10">
      <c r="A13" s="1160" t="s">
        <v>786</v>
      </c>
      <c r="B13" s="367" t="s">
        <v>787</v>
      </c>
      <c r="C13" s="510">
        <v>1470150</v>
      </c>
      <c r="D13" s="358" t="s">
        <v>776</v>
      </c>
      <c r="E13" s="423">
        <v>1470150</v>
      </c>
    </row>
    <row r="14" spans="1:10" ht="24">
      <c r="A14" s="1160"/>
      <c r="B14" s="367" t="s">
        <v>788</v>
      </c>
      <c r="C14" s="369">
        <v>0</v>
      </c>
      <c r="D14" s="358" t="s">
        <v>778</v>
      </c>
      <c r="E14" s="366">
        <v>0</v>
      </c>
      <c r="G14" s="421">
        <f>199511.66-80000</f>
        <v>119511.66</v>
      </c>
    </row>
    <row r="15" spans="1:10" ht="22.5">
      <c r="A15" s="485" t="s">
        <v>910</v>
      </c>
      <c r="B15" s="367" t="s">
        <v>789</v>
      </c>
      <c r="C15" s="368">
        <v>198000</v>
      </c>
      <c r="D15" s="358" t="s">
        <v>776</v>
      </c>
      <c r="E15" s="372">
        <v>198000</v>
      </c>
      <c r="F15" s="451"/>
      <c r="G15" s="421">
        <f>G14*1/100</f>
        <v>1195.1166000000001</v>
      </c>
    </row>
    <row r="16" spans="1:10">
      <c r="A16" s="485" t="s">
        <v>790</v>
      </c>
      <c r="B16" s="367" t="s">
        <v>791</v>
      </c>
      <c r="C16" s="368">
        <v>3800000</v>
      </c>
      <c r="D16" s="358" t="s">
        <v>776</v>
      </c>
      <c r="E16" s="372">
        <v>3800000</v>
      </c>
      <c r="G16" s="644"/>
    </row>
    <row r="17" spans="1:13">
      <c r="A17" s="485" t="s">
        <v>792</v>
      </c>
      <c r="B17" s="367" t="s">
        <v>1048</v>
      </c>
      <c r="C17" s="508">
        <f>526816+1000</f>
        <v>527816</v>
      </c>
      <c r="D17" s="359"/>
      <c r="E17" s="484">
        <v>522600</v>
      </c>
      <c r="F17" s="511"/>
      <c r="G17" s="419">
        <f>1000*1/100</f>
        <v>10</v>
      </c>
    </row>
    <row r="18" spans="1:13" ht="18.75">
      <c r="A18" s="485"/>
      <c r="B18" s="367" t="s">
        <v>1049</v>
      </c>
      <c r="C18" s="369">
        <v>25000</v>
      </c>
      <c r="D18" s="359"/>
      <c r="E18" s="484">
        <v>25000</v>
      </c>
      <c r="F18" s="421"/>
      <c r="G18" s="421"/>
    </row>
    <row r="19" spans="1:13">
      <c r="A19" s="373"/>
      <c r="B19" s="374" t="s">
        <v>793</v>
      </c>
      <c r="C19" s="369">
        <v>431670.61</v>
      </c>
      <c r="D19" s="359" t="s">
        <v>1052</v>
      </c>
      <c r="E19" s="375">
        <v>431670.61</v>
      </c>
    </row>
    <row r="20" spans="1:13">
      <c r="A20" s="373"/>
      <c r="B20" s="374" t="s">
        <v>794</v>
      </c>
      <c r="C20" s="369">
        <v>66798.850000000006</v>
      </c>
      <c r="D20" s="359" t="s">
        <v>1052</v>
      </c>
      <c r="E20" s="375">
        <v>66798.850000000006</v>
      </c>
      <c r="G20" s="421"/>
    </row>
    <row r="21" spans="1:13" ht="18.75">
      <c r="A21" s="373"/>
      <c r="B21" s="374" t="s">
        <v>911</v>
      </c>
      <c r="C21" s="369"/>
      <c r="D21" s="359" t="s">
        <v>1052</v>
      </c>
      <c r="E21" s="375"/>
    </row>
    <row r="22" spans="1:13">
      <c r="A22" s="373"/>
      <c r="B22" s="374" t="s">
        <v>795</v>
      </c>
      <c r="C22" s="369"/>
      <c r="D22" s="359" t="s">
        <v>1052</v>
      </c>
      <c r="E22" s="375"/>
    </row>
    <row r="23" spans="1:13" ht="45">
      <c r="A23" s="373"/>
      <c r="B23" s="374"/>
      <c r="C23" s="369"/>
      <c r="D23" s="359" t="s">
        <v>1053</v>
      </c>
      <c r="E23" s="376">
        <f>SUM(E19:E22)</f>
        <v>498469.45999999996</v>
      </c>
    </row>
    <row r="24" spans="1:13" ht="45">
      <c r="A24" s="373"/>
      <c r="B24" s="367" t="s">
        <v>796</v>
      </c>
      <c r="C24" s="369">
        <v>163750.68</v>
      </c>
      <c r="D24" s="359" t="s">
        <v>1054</v>
      </c>
      <c r="E24" s="484">
        <v>163750.68</v>
      </c>
      <c r="F24" s="1147"/>
      <c r="G24" s="1148"/>
      <c r="L24" s="421"/>
    </row>
    <row r="25" spans="1:13" ht="127.5">
      <c r="A25" s="373"/>
      <c r="B25" s="374" t="s">
        <v>911</v>
      </c>
      <c r="C25" s="369">
        <v>61367.57</v>
      </c>
      <c r="D25" s="359" t="s">
        <v>1054</v>
      </c>
      <c r="E25" s="484">
        <v>61367.57</v>
      </c>
      <c r="G25" s="534" t="s">
        <v>1059</v>
      </c>
    </row>
    <row r="26" spans="1:13">
      <c r="A26" s="373"/>
      <c r="B26" s="367" t="s">
        <v>796</v>
      </c>
      <c r="C26" s="369">
        <v>362093.1</v>
      </c>
      <c r="D26" s="359"/>
      <c r="E26" s="484">
        <v>362093.1</v>
      </c>
      <c r="G26" s="451" t="s">
        <v>1209</v>
      </c>
    </row>
    <row r="27" spans="1:13">
      <c r="A27" s="373"/>
      <c r="B27" s="367" t="s">
        <v>796</v>
      </c>
      <c r="C27" s="369">
        <v>600575.15</v>
      </c>
      <c r="D27" s="359"/>
      <c r="E27" s="484">
        <v>600575.15</v>
      </c>
      <c r="G27" s="451" t="s">
        <v>1210</v>
      </c>
    </row>
    <row r="28" spans="1:13" ht="25.5">
      <c r="A28" s="377" t="s">
        <v>797</v>
      </c>
      <c r="B28" s="378"/>
      <c r="C28" s="379">
        <f>SUM(C12:C27)</f>
        <v>13113416.42</v>
      </c>
      <c r="D28" s="380"/>
      <c r="E28" s="381">
        <f>SUM(E12+E13+E15+E16+E17+E18+E23+E24+E25+E26+E27)</f>
        <v>13016084.575400002</v>
      </c>
      <c r="F28" s="449">
        <f>E28/C28</f>
        <v>0.99257768978863881</v>
      </c>
      <c r="G28" s="511">
        <f>E28-11417686.37</f>
        <v>1598398.2054000031</v>
      </c>
      <c r="M28" s="421"/>
    </row>
    <row r="29" spans="1:13" ht="25.5">
      <c r="A29" s="382" t="s">
        <v>798</v>
      </c>
      <c r="B29" s="382"/>
      <c r="C29" s="383">
        <v>0</v>
      </c>
      <c r="D29" s="384" t="s">
        <v>799</v>
      </c>
      <c r="E29" s="383">
        <v>0</v>
      </c>
      <c r="F29" s="421"/>
      <c r="G29" s="421"/>
    </row>
    <row r="30" spans="1:13" ht="38.25">
      <c r="A30" s="382" t="s">
        <v>853</v>
      </c>
      <c r="B30" s="382"/>
      <c r="C30" s="383">
        <v>1098186.73</v>
      </c>
      <c r="D30" s="384" t="s">
        <v>799</v>
      </c>
      <c r="E30" s="383">
        <v>1098186.73</v>
      </c>
      <c r="F30" s="421"/>
      <c r="G30" s="421"/>
    </row>
    <row r="31" spans="1:13">
      <c r="A31" s="382" t="s">
        <v>800</v>
      </c>
      <c r="B31" s="382"/>
      <c r="C31" s="383">
        <v>4207485.47</v>
      </c>
      <c r="D31" s="384" t="s">
        <v>799</v>
      </c>
      <c r="E31" s="383">
        <v>4207485.47</v>
      </c>
    </row>
    <row r="32" spans="1:13" ht="22.5">
      <c r="A32" s="382"/>
      <c r="B32" s="382" t="s">
        <v>801</v>
      </c>
      <c r="C32" s="368"/>
      <c r="D32" s="384" t="s">
        <v>1205</v>
      </c>
      <c r="E32" s="385">
        <v>139938.79</v>
      </c>
      <c r="F32" s="421"/>
      <c r="G32" s="421"/>
    </row>
    <row r="33" spans="1:7" ht="22.5">
      <c r="A33" s="382"/>
      <c r="B33" s="382" t="s">
        <v>801</v>
      </c>
      <c r="C33" s="368">
        <v>0</v>
      </c>
      <c r="D33" s="386" t="s">
        <v>1206</v>
      </c>
      <c r="E33" s="387">
        <v>1703329.33</v>
      </c>
    </row>
    <row r="34" spans="1:7" ht="25.5">
      <c r="A34" s="382" t="s">
        <v>802</v>
      </c>
      <c r="B34" s="420"/>
      <c r="C34" s="368">
        <v>200000</v>
      </c>
      <c r="D34" s="388"/>
      <c r="E34" s="385">
        <v>200000</v>
      </c>
    </row>
    <row r="35" spans="1:7" ht="25.5">
      <c r="A35" s="389" t="s">
        <v>803</v>
      </c>
      <c r="B35" s="389"/>
      <c r="C35" s="390">
        <f>SUM(C29:C34)</f>
        <v>5505672.1999999993</v>
      </c>
      <c r="D35" s="390"/>
      <c r="E35" s="390">
        <f>SUM(E29:E34)</f>
        <v>7348940.3199999994</v>
      </c>
      <c r="F35" s="421"/>
    </row>
    <row r="36" spans="1:7" ht="15">
      <c r="A36" s="1149" t="s">
        <v>1055</v>
      </c>
      <c r="B36" s="1150"/>
      <c r="C36" s="391">
        <f>C28+C35</f>
        <v>18619088.619999997</v>
      </c>
      <c r="D36" s="392">
        <f>D28+D35</f>
        <v>0</v>
      </c>
      <c r="E36" s="393">
        <f>E28+E35</f>
        <v>20365024.895400003</v>
      </c>
      <c r="F36" s="421"/>
      <c r="G36" s="421"/>
    </row>
    <row r="37" spans="1:7" ht="54" customHeight="1">
      <c r="A37" s="422"/>
      <c r="B37" s="422"/>
      <c r="C37" s="422"/>
      <c r="D37" s="422"/>
      <c r="E37" s="512"/>
      <c r="F37" s="421"/>
    </row>
    <row r="38" spans="1:7" ht="67.5" customHeight="1">
      <c r="A38" s="1151" t="s">
        <v>1304</v>
      </c>
      <c r="B38" s="1151"/>
      <c r="C38" s="1151"/>
      <c r="D38" s="1151"/>
      <c r="E38" s="1151"/>
      <c r="F38" s="421"/>
    </row>
  </sheetData>
  <mergeCells count="8">
    <mergeCell ref="F24:G24"/>
    <mergeCell ref="A36:B36"/>
    <mergeCell ref="A38:E38"/>
    <mergeCell ref="C1:D2"/>
    <mergeCell ref="E1:E2"/>
    <mergeCell ref="A3:A11"/>
    <mergeCell ref="A13:A14"/>
    <mergeCell ref="F12:H12"/>
  </mergeCells>
  <pageMargins left="0.7" right="0.7" top="0.75" bottom="0.75" header="0.3" footer="0.3"/>
  <pageSetup paperSize="9" scale="85" fitToHeight="0" orientation="portrait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3"/>
  <sheetViews>
    <sheetView showRuler="0" showWhiteSpace="0" topLeftCell="A22" zoomScaleNormal="100" workbookViewId="0">
      <selection activeCell="D45" sqref="D45"/>
    </sheetView>
  </sheetViews>
  <sheetFormatPr defaultRowHeight="12.75"/>
  <cols>
    <col min="1" max="1" width="5.85546875" style="395" customWidth="1"/>
    <col min="2" max="2" width="13.85546875" style="402" customWidth="1"/>
    <col min="3" max="3" width="87.28515625" style="645" customWidth="1"/>
    <col min="4" max="4" width="15.28515625" style="403" customWidth="1"/>
    <col min="5" max="6" width="19.85546875" style="615" customWidth="1"/>
    <col min="7" max="7" width="16.7109375" style="615" customWidth="1"/>
    <col min="8" max="8" width="16.85546875" style="615" customWidth="1"/>
    <col min="9" max="16384" width="9.140625" style="615"/>
  </cols>
  <sheetData>
    <row r="1" spans="1:8" ht="15.75" customHeight="1">
      <c r="B1" s="1169" t="s">
        <v>967</v>
      </c>
      <c r="C1" s="1169"/>
      <c r="D1" s="1169"/>
    </row>
    <row r="2" spans="1:8" ht="15.75" customHeight="1">
      <c r="B2" s="1170" t="s">
        <v>948</v>
      </c>
      <c r="C2" s="1170"/>
      <c r="D2" s="1170"/>
    </row>
    <row r="3" spans="1:8" ht="45">
      <c r="A3" s="808" t="s">
        <v>804</v>
      </c>
      <c r="B3" s="809" t="s">
        <v>805</v>
      </c>
      <c r="C3" s="810" t="s">
        <v>806</v>
      </c>
      <c r="D3" s="811" t="s">
        <v>807</v>
      </c>
      <c r="E3" s="808" t="s">
        <v>1062</v>
      </c>
      <c r="F3" s="808" t="s">
        <v>1211</v>
      </c>
      <c r="G3" s="808" t="s">
        <v>1254</v>
      </c>
      <c r="H3" s="811" t="s">
        <v>1285</v>
      </c>
    </row>
    <row r="4" spans="1:8" ht="15.75">
      <c r="A4" s="812"/>
      <c r="B4" s="813" t="s">
        <v>424</v>
      </c>
      <c r="C4" s="814" t="s">
        <v>968</v>
      </c>
      <c r="D4" s="815">
        <v>13200</v>
      </c>
      <c r="E4" s="816"/>
      <c r="F4" s="816"/>
      <c r="G4" s="816"/>
      <c r="H4" s="815">
        <v>13200</v>
      </c>
    </row>
    <row r="5" spans="1:8" ht="15.75">
      <c r="A5" s="812"/>
      <c r="B5" s="813" t="s">
        <v>424</v>
      </c>
      <c r="C5" s="814" t="s">
        <v>969</v>
      </c>
      <c r="D5" s="815">
        <v>10500</v>
      </c>
      <c r="E5" s="816"/>
      <c r="F5" s="816"/>
      <c r="G5" s="816"/>
      <c r="H5" s="815">
        <v>10500</v>
      </c>
    </row>
    <row r="6" spans="1:8" ht="15.75">
      <c r="A6" s="812"/>
      <c r="B6" s="813" t="s">
        <v>424</v>
      </c>
      <c r="C6" s="814" t="s">
        <v>970</v>
      </c>
      <c r="D6" s="815">
        <v>14400</v>
      </c>
      <c r="E6" s="816"/>
      <c r="F6" s="816"/>
      <c r="G6" s="816"/>
      <c r="H6" s="815">
        <v>14400</v>
      </c>
    </row>
    <row r="7" spans="1:8" ht="30">
      <c r="A7" s="812"/>
      <c r="B7" s="813" t="s">
        <v>424</v>
      </c>
      <c r="C7" s="814" t="s">
        <v>971</v>
      </c>
      <c r="D7" s="815">
        <v>6000</v>
      </c>
      <c r="E7" s="816"/>
      <c r="F7" s="816"/>
      <c r="G7" s="816">
        <v>-1780</v>
      </c>
      <c r="H7" s="815">
        <v>4220</v>
      </c>
    </row>
    <row r="8" spans="1:8" ht="15.75">
      <c r="A8" s="812"/>
      <c r="B8" s="817" t="s">
        <v>425</v>
      </c>
      <c r="C8" s="818" t="s">
        <v>972</v>
      </c>
      <c r="D8" s="819">
        <v>32400</v>
      </c>
      <c r="E8" s="816"/>
      <c r="F8" s="816"/>
      <c r="G8" s="816">
        <v>1780</v>
      </c>
      <c r="H8" s="819">
        <v>34180</v>
      </c>
    </row>
    <row r="9" spans="1:8" ht="15.75">
      <c r="A9" s="812"/>
      <c r="B9" s="817" t="s">
        <v>433</v>
      </c>
      <c r="C9" s="818" t="s">
        <v>90</v>
      </c>
      <c r="D9" s="819">
        <v>4500</v>
      </c>
      <c r="E9" s="816"/>
      <c r="F9" s="816"/>
      <c r="G9" s="816"/>
      <c r="H9" s="819">
        <v>4500</v>
      </c>
    </row>
    <row r="10" spans="1:8" ht="15.75">
      <c r="A10" s="812"/>
      <c r="B10" s="817" t="s">
        <v>443</v>
      </c>
      <c r="C10" s="818" t="s">
        <v>945</v>
      </c>
      <c r="D10" s="819">
        <v>3000</v>
      </c>
      <c r="E10" s="816"/>
      <c r="F10" s="816"/>
      <c r="G10" s="816"/>
      <c r="H10" s="819">
        <v>3000</v>
      </c>
    </row>
    <row r="11" spans="1:8" ht="15.75">
      <c r="A11" s="812"/>
      <c r="B11" s="817" t="s">
        <v>43</v>
      </c>
      <c r="C11" s="818" t="s">
        <v>947</v>
      </c>
      <c r="D11" s="819">
        <v>500</v>
      </c>
      <c r="E11" s="816"/>
      <c r="F11" s="816"/>
      <c r="G11" s="816"/>
      <c r="H11" s="819">
        <v>500</v>
      </c>
    </row>
    <row r="12" spans="1:8" ht="15.75">
      <c r="A12" s="812"/>
      <c r="B12" s="817" t="s">
        <v>403</v>
      </c>
      <c r="C12" s="818" t="s">
        <v>1149</v>
      </c>
      <c r="D12" s="819"/>
      <c r="E12" s="816">
        <v>4000</v>
      </c>
      <c r="F12" s="816"/>
      <c r="G12" s="816">
        <v>-4000</v>
      </c>
      <c r="H12" s="819"/>
    </row>
    <row r="13" spans="1:8" ht="15.75">
      <c r="A13" s="812"/>
      <c r="B13" s="817" t="s">
        <v>397</v>
      </c>
      <c r="C13" s="818" t="s">
        <v>1150</v>
      </c>
      <c r="D13" s="819"/>
      <c r="E13" s="816">
        <v>100</v>
      </c>
      <c r="F13" s="816"/>
      <c r="G13" s="816"/>
      <c r="H13" s="819">
        <v>100</v>
      </c>
    </row>
    <row r="14" spans="1:8" ht="15">
      <c r="A14" s="812"/>
      <c r="B14" s="817" t="s">
        <v>413</v>
      </c>
      <c r="C14" s="818" t="s">
        <v>1151</v>
      </c>
      <c r="D14" s="819"/>
      <c r="E14" s="820">
        <v>1500</v>
      </c>
      <c r="F14" s="820"/>
      <c r="G14" s="820"/>
      <c r="H14" s="819">
        <v>1500</v>
      </c>
    </row>
    <row r="15" spans="1:8" ht="15">
      <c r="A15" s="812"/>
      <c r="B15" s="817" t="s">
        <v>992</v>
      </c>
      <c r="C15" s="818" t="s">
        <v>1152</v>
      </c>
      <c r="D15" s="819"/>
      <c r="E15" s="820">
        <v>1000</v>
      </c>
      <c r="F15" s="820"/>
      <c r="G15" s="820"/>
      <c r="H15" s="819">
        <v>1000</v>
      </c>
    </row>
    <row r="16" spans="1:8" ht="15">
      <c r="A16" s="812"/>
      <c r="B16" s="817" t="s">
        <v>417</v>
      </c>
      <c r="C16" s="818" t="s">
        <v>1153</v>
      </c>
      <c r="D16" s="819"/>
      <c r="E16" s="820">
        <v>500</v>
      </c>
      <c r="F16" s="820"/>
      <c r="G16" s="820"/>
      <c r="H16" s="819">
        <v>500</v>
      </c>
    </row>
    <row r="17" spans="1:8" ht="15">
      <c r="A17" s="812"/>
      <c r="B17" s="817" t="s">
        <v>420</v>
      </c>
      <c r="C17" s="818" t="s">
        <v>1154</v>
      </c>
      <c r="D17" s="819"/>
      <c r="E17" s="820">
        <v>500</v>
      </c>
      <c r="F17" s="820"/>
      <c r="G17" s="820"/>
      <c r="H17" s="819">
        <v>500</v>
      </c>
    </row>
    <row r="18" spans="1:8" ht="15">
      <c r="A18" s="812"/>
      <c r="B18" s="817" t="s">
        <v>419</v>
      </c>
      <c r="C18" s="818" t="s">
        <v>1155</v>
      </c>
      <c r="D18" s="819"/>
      <c r="E18" s="820">
        <v>1000</v>
      </c>
      <c r="F18" s="820"/>
      <c r="G18" s="820"/>
      <c r="H18" s="819">
        <v>1000</v>
      </c>
    </row>
    <row r="19" spans="1:8" ht="15">
      <c r="A19" s="812"/>
      <c r="B19" s="817" t="s">
        <v>669</v>
      </c>
      <c r="C19" s="818" t="s">
        <v>1156</v>
      </c>
      <c r="D19" s="819"/>
      <c r="E19" s="820">
        <v>1000</v>
      </c>
      <c r="F19" s="820"/>
      <c r="G19" s="820"/>
      <c r="H19" s="819">
        <v>1000</v>
      </c>
    </row>
    <row r="20" spans="1:8" ht="27.75">
      <c r="A20" s="812"/>
      <c r="B20" s="817" t="s">
        <v>421</v>
      </c>
      <c r="C20" s="818" t="s">
        <v>1157</v>
      </c>
      <c r="D20" s="819"/>
      <c r="E20" s="820">
        <v>500</v>
      </c>
      <c r="F20" s="820"/>
      <c r="G20" s="820"/>
      <c r="H20" s="819">
        <v>500</v>
      </c>
    </row>
    <row r="21" spans="1:8" ht="15">
      <c r="A21" s="812"/>
      <c r="B21" s="817" t="s">
        <v>1158</v>
      </c>
      <c r="C21" s="818" t="s">
        <v>1159</v>
      </c>
      <c r="D21" s="819"/>
      <c r="E21" s="820">
        <v>1000</v>
      </c>
      <c r="F21" s="820"/>
      <c r="G21" s="820"/>
      <c r="H21" s="819">
        <v>1000</v>
      </c>
    </row>
    <row r="22" spans="1:8" ht="15">
      <c r="A22" s="812"/>
      <c r="B22" s="817" t="s">
        <v>438</v>
      </c>
      <c r="C22" s="818" t="s">
        <v>1160</v>
      </c>
      <c r="D22" s="819"/>
      <c r="E22" s="820">
        <v>275</v>
      </c>
      <c r="F22" s="820"/>
      <c r="G22" s="820"/>
      <c r="H22" s="819">
        <v>275</v>
      </c>
    </row>
    <row r="23" spans="1:8" ht="27.75">
      <c r="A23" s="812"/>
      <c r="B23" s="817" t="s">
        <v>444</v>
      </c>
      <c r="C23" s="818" t="s">
        <v>1161</v>
      </c>
      <c r="D23" s="819"/>
      <c r="E23" s="820">
        <v>750</v>
      </c>
      <c r="F23" s="820"/>
      <c r="G23" s="820"/>
      <c r="H23" s="819">
        <v>750</v>
      </c>
    </row>
    <row r="24" spans="1:8" ht="15">
      <c r="A24" s="812"/>
      <c r="B24" s="817" t="s">
        <v>367</v>
      </c>
      <c r="C24" s="818" t="s">
        <v>1286</v>
      </c>
      <c r="D24" s="819"/>
      <c r="E24" s="820"/>
      <c r="F24" s="820"/>
      <c r="G24" s="820">
        <v>550</v>
      </c>
      <c r="H24" s="819">
        <v>550</v>
      </c>
    </row>
    <row r="25" spans="1:8" ht="15">
      <c r="A25" s="812"/>
      <c r="B25" s="817" t="s">
        <v>449</v>
      </c>
      <c r="C25" s="818" t="s">
        <v>1162</v>
      </c>
      <c r="D25" s="819"/>
      <c r="E25" s="820">
        <v>3000</v>
      </c>
      <c r="F25" s="820"/>
      <c r="G25" s="820">
        <v>-2750</v>
      </c>
      <c r="H25" s="819">
        <v>250</v>
      </c>
    </row>
    <row r="26" spans="1:8" ht="15">
      <c r="A26" s="812"/>
      <c r="B26" s="817" t="s">
        <v>363</v>
      </c>
      <c r="C26" s="818" t="s">
        <v>1163</v>
      </c>
      <c r="D26" s="819"/>
      <c r="E26" s="820">
        <v>1200</v>
      </c>
      <c r="F26" s="820"/>
      <c r="G26" s="820">
        <v>1000</v>
      </c>
      <c r="H26" s="819">
        <v>2200</v>
      </c>
    </row>
    <row r="27" spans="1:8" ht="15">
      <c r="A27" s="812"/>
      <c r="B27" s="817" t="s">
        <v>8</v>
      </c>
      <c r="C27" s="818" t="s">
        <v>1164</v>
      </c>
      <c r="D27" s="819"/>
      <c r="E27" s="820">
        <v>1300</v>
      </c>
      <c r="F27" s="820"/>
      <c r="G27" s="820"/>
      <c r="H27" s="819">
        <v>1300</v>
      </c>
    </row>
    <row r="28" spans="1:8" ht="15">
      <c r="A28" s="812"/>
      <c r="B28" s="817" t="s">
        <v>11</v>
      </c>
      <c r="C28" s="818" t="s">
        <v>1287</v>
      </c>
      <c r="D28" s="819"/>
      <c r="E28" s="820"/>
      <c r="F28" s="820"/>
      <c r="G28" s="820">
        <v>2200</v>
      </c>
      <c r="H28" s="819">
        <v>2200</v>
      </c>
    </row>
    <row r="29" spans="1:8" ht="15">
      <c r="A29" s="812"/>
      <c r="B29" s="817" t="s">
        <v>12</v>
      </c>
      <c r="C29" s="818" t="s">
        <v>1165</v>
      </c>
      <c r="D29" s="819"/>
      <c r="E29" s="820">
        <v>1500</v>
      </c>
      <c r="F29" s="820"/>
      <c r="G29" s="820"/>
      <c r="H29" s="819">
        <v>1500</v>
      </c>
    </row>
    <row r="30" spans="1:8" ht="15">
      <c r="A30" s="812"/>
      <c r="B30" s="817" t="s">
        <v>24</v>
      </c>
      <c r="C30" s="818" t="s">
        <v>1166</v>
      </c>
      <c r="D30" s="819"/>
      <c r="E30" s="820">
        <v>1000</v>
      </c>
      <c r="F30" s="820">
        <v>2000</v>
      </c>
      <c r="G30" s="820"/>
      <c r="H30" s="819">
        <v>3000</v>
      </c>
    </row>
    <row r="31" spans="1:8" ht="27.75">
      <c r="A31" s="812"/>
      <c r="B31" s="817" t="s">
        <v>35</v>
      </c>
      <c r="C31" s="818" t="s">
        <v>1167</v>
      </c>
      <c r="D31" s="819"/>
      <c r="E31" s="820">
        <v>3300</v>
      </c>
      <c r="F31" s="820"/>
      <c r="G31" s="820">
        <v>-1000</v>
      </c>
      <c r="H31" s="819">
        <v>2300</v>
      </c>
    </row>
    <row r="32" spans="1:8" ht="15">
      <c r="A32" s="812"/>
      <c r="B32" s="817" t="s">
        <v>47</v>
      </c>
      <c r="C32" s="818" t="s">
        <v>1168</v>
      </c>
      <c r="D32" s="819"/>
      <c r="E32" s="820">
        <v>1000</v>
      </c>
      <c r="F32" s="820"/>
      <c r="G32" s="820">
        <v>-1000</v>
      </c>
      <c r="H32" s="819"/>
    </row>
    <row r="33" spans="1:8" ht="15">
      <c r="A33" s="812"/>
      <c r="B33" s="817" t="s">
        <v>59</v>
      </c>
      <c r="C33" s="818" t="s">
        <v>1169</v>
      </c>
      <c r="D33" s="819"/>
      <c r="E33" s="820">
        <v>500</v>
      </c>
      <c r="F33" s="820"/>
      <c r="G33" s="820"/>
      <c r="H33" s="819">
        <v>500</v>
      </c>
    </row>
    <row r="34" spans="1:8" ht="30">
      <c r="A34" s="812"/>
      <c r="B34" s="817" t="s">
        <v>61</v>
      </c>
      <c r="C34" s="818" t="s">
        <v>1288</v>
      </c>
      <c r="D34" s="821"/>
      <c r="E34" s="822"/>
      <c r="F34" s="822"/>
      <c r="G34" s="822">
        <v>5000</v>
      </c>
      <c r="H34" s="821">
        <v>5000</v>
      </c>
    </row>
    <row r="35" spans="1:8" ht="15.75" thickBot="1">
      <c r="A35" s="812"/>
      <c r="B35" s="817" t="s">
        <v>473</v>
      </c>
      <c r="C35" s="818" t="s">
        <v>1170</v>
      </c>
      <c r="D35" s="823"/>
      <c r="E35" s="824">
        <v>10000</v>
      </c>
      <c r="F35" s="824"/>
      <c r="G35" s="824"/>
      <c r="H35" s="823">
        <v>10000</v>
      </c>
    </row>
    <row r="36" spans="1:8" ht="15.75" thickTop="1">
      <c r="A36" s="812"/>
      <c r="B36" s="817" t="s">
        <v>23</v>
      </c>
      <c r="C36" s="818" t="s">
        <v>228</v>
      </c>
      <c r="D36" s="825"/>
      <c r="E36" s="826"/>
      <c r="F36" s="826">
        <v>-2000</v>
      </c>
      <c r="G36" s="826"/>
      <c r="H36" s="827"/>
    </row>
    <row r="37" spans="1:8" ht="15.75">
      <c r="A37" s="615"/>
      <c r="B37" s="828"/>
      <c r="C37" s="828" t="s">
        <v>808</v>
      </c>
      <c r="D37" s="829">
        <f>SUM(D4:D36)</f>
        <v>84500</v>
      </c>
      <c r="E37" s="820">
        <f>SUM(E7:E35)</f>
        <v>34925</v>
      </c>
      <c r="F37" s="820">
        <v>2000</v>
      </c>
      <c r="G37" s="820"/>
      <c r="H37" s="830">
        <f>SUM(H4:H36)</f>
        <v>121425</v>
      </c>
    </row>
    <row r="38" spans="1:8" ht="15.75">
      <c r="A38" s="812"/>
      <c r="B38" s="831"/>
      <c r="C38" s="831" t="s">
        <v>1057</v>
      </c>
      <c r="D38" s="832">
        <v>19493.22</v>
      </c>
      <c r="E38" s="816"/>
      <c r="F38" s="833">
        <v>-2000</v>
      </c>
      <c r="G38" s="816"/>
      <c r="H38" s="834">
        <v>17493.22</v>
      </c>
    </row>
    <row r="39" spans="1:8" ht="15.75">
      <c r="A39" s="812"/>
      <c r="B39" s="835"/>
      <c r="C39" s="835" t="s">
        <v>1058</v>
      </c>
      <c r="D39" s="832">
        <v>4000</v>
      </c>
      <c r="E39" s="816"/>
      <c r="F39" s="816"/>
      <c r="G39" s="816"/>
      <c r="H39" s="834">
        <v>4000</v>
      </c>
    </row>
    <row r="40" spans="1:8" ht="15.75">
      <c r="A40" s="812"/>
      <c r="B40" s="836"/>
      <c r="C40" s="836" t="s">
        <v>1056</v>
      </c>
      <c r="D40" s="837">
        <f>SUM(D37:D39)</f>
        <v>107993.22</v>
      </c>
      <c r="E40" s="820">
        <v>34925</v>
      </c>
      <c r="F40" s="820"/>
      <c r="G40" s="820"/>
    </row>
    <row r="41" spans="1:8" ht="15.75">
      <c r="A41" s="812"/>
      <c r="B41" s="838"/>
      <c r="C41" s="839" t="s">
        <v>337</v>
      </c>
      <c r="D41" s="829">
        <v>107993.22</v>
      </c>
      <c r="E41" s="829">
        <f>D41+E40</f>
        <v>142918.22</v>
      </c>
      <c r="F41" s="829"/>
      <c r="G41" s="829"/>
      <c r="H41" s="840">
        <f>H37+H38+H39</f>
        <v>142918.22</v>
      </c>
    </row>
    <row r="43" spans="1:8" ht="15.75">
      <c r="B43" s="646"/>
    </row>
  </sheetData>
  <mergeCells count="2">
    <mergeCell ref="B1:D1"/>
    <mergeCell ref="B2:D2"/>
  </mergeCells>
  <pageMargins left="0.25" right="0.25" top="0.75" bottom="0.75" header="0.3" footer="0.3"/>
  <pageSetup paperSize="9" scale="65" orientation="portrait" r:id="rId1"/>
  <headerFooter>
    <oddHeader>&amp;R&amp;F/&amp;A</oddHeader>
    <oddFooter>&amp;Rσελ. &amp;P/&amp;N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37"/>
  <sheetViews>
    <sheetView showRuler="0" showWhiteSpace="0" topLeftCell="C105" zoomScale="80" zoomScaleNormal="80" workbookViewId="0">
      <selection activeCell="P116" sqref="P116"/>
    </sheetView>
  </sheetViews>
  <sheetFormatPr defaultRowHeight="12.75"/>
  <cols>
    <col min="1" max="1" width="4.140625" style="486" customWidth="1"/>
    <col min="2" max="2" width="22" style="414" bestFit="1" customWidth="1"/>
    <col min="3" max="3" width="33.42578125" style="408" customWidth="1"/>
    <col min="4" max="4" width="18.28515625" style="415" customWidth="1"/>
    <col min="5" max="5" width="23.28515625" style="502" customWidth="1"/>
    <col min="6" max="6" width="37.85546875" customWidth="1"/>
    <col min="7" max="7" width="27.28515625" style="501" customWidth="1"/>
    <col min="8" max="8" width="21" style="649" customWidth="1"/>
    <col min="9" max="9" width="15.7109375" customWidth="1"/>
    <col min="10" max="10" width="20" style="649" customWidth="1"/>
    <col min="11" max="11" width="22.42578125" style="501" customWidth="1"/>
    <col min="12" max="12" width="26" style="657" customWidth="1"/>
    <col min="13" max="14" width="19.42578125" style="615" customWidth="1"/>
    <col min="15" max="15" width="13.5703125" bestFit="1" customWidth="1"/>
    <col min="16" max="16" width="12.42578125" bestFit="1" customWidth="1"/>
    <col min="17" max="17" width="13.5703125" bestFit="1" customWidth="1"/>
  </cols>
  <sheetData>
    <row r="1" spans="1:17" ht="15.75">
      <c r="B1" s="1171" t="s">
        <v>823</v>
      </c>
      <c r="C1" s="1171"/>
      <c r="D1" s="1171"/>
      <c r="E1" s="1171"/>
      <c r="F1" s="615"/>
      <c r="H1" s="999"/>
      <c r="I1" s="615"/>
      <c r="J1" s="999"/>
      <c r="L1" s="1001"/>
      <c r="M1" s="501"/>
      <c r="O1" s="615"/>
      <c r="P1" s="615"/>
      <c r="Q1" s="615"/>
    </row>
    <row r="2" spans="1:17" ht="16.5" thickBot="1">
      <c r="B2" s="1171" t="s">
        <v>973</v>
      </c>
      <c r="C2" s="1171"/>
      <c r="D2" s="1171"/>
      <c r="E2" s="1171"/>
      <c r="F2" s="615"/>
      <c r="H2" s="999"/>
      <c r="I2" s="615"/>
      <c r="J2" s="999"/>
      <c r="L2" s="1001"/>
      <c r="M2" s="501"/>
      <c r="O2" s="615"/>
      <c r="P2" s="615"/>
      <c r="Q2" s="615"/>
    </row>
    <row r="3" spans="1:17" ht="15.75" thickBot="1">
      <c r="A3" s="487" t="s">
        <v>804</v>
      </c>
      <c r="B3" s="488" t="s">
        <v>805</v>
      </c>
      <c r="C3" s="488" t="s">
        <v>824</v>
      </c>
      <c r="D3" s="489" t="s">
        <v>807</v>
      </c>
      <c r="E3" s="490" t="s">
        <v>974</v>
      </c>
      <c r="F3" s="611" t="s">
        <v>122</v>
      </c>
      <c r="G3" s="841" t="s">
        <v>1062</v>
      </c>
      <c r="H3" s="664" t="s">
        <v>122</v>
      </c>
      <c r="I3" s="842" t="s">
        <v>1211</v>
      </c>
      <c r="J3" s="664" t="s">
        <v>122</v>
      </c>
      <c r="K3" s="662" t="s">
        <v>1212</v>
      </c>
      <c r="L3" s="664" t="s">
        <v>122</v>
      </c>
      <c r="M3" s="662" t="s">
        <v>1254</v>
      </c>
      <c r="N3" s="1002" t="s">
        <v>122</v>
      </c>
      <c r="O3" s="1003" t="s">
        <v>1310</v>
      </c>
      <c r="P3" s="615"/>
      <c r="Q3" s="615"/>
    </row>
    <row r="4" spans="1:17" ht="15.75" thickBot="1">
      <c r="A4" s="843"/>
      <c r="B4" s="844" t="s">
        <v>380</v>
      </c>
      <c r="C4" s="845" t="s">
        <v>133</v>
      </c>
      <c r="D4" s="846"/>
      <c r="E4" s="847"/>
      <c r="F4" s="848"/>
      <c r="G4" s="1004"/>
      <c r="H4" s="1005"/>
      <c r="I4" s="1006"/>
      <c r="J4" s="1005"/>
      <c r="K4" s="1007"/>
      <c r="L4" s="1005"/>
      <c r="M4" s="1008">
        <v>2000</v>
      </c>
      <c r="N4" s="1009"/>
      <c r="O4" s="1010">
        <f>D4+G4+I4+K4+M4</f>
        <v>2000</v>
      </c>
      <c r="P4" s="615"/>
      <c r="Q4" s="615"/>
    </row>
    <row r="5" spans="1:17" ht="25.5">
      <c r="A5" s="849"/>
      <c r="B5" s="1011" t="s">
        <v>381</v>
      </c>
      <c r="C5" s="850" t="s">
        <v>1289</v>
      </c>
      <c r="D5" s="851"/>
      <c r="E5" s="847"/>
      <c r="F5" s="852"/>
      <c r="G5" s="1004"/>
      <c r="H5" s="1005"/>
      <c r="I5" s="1006"/>
      <c r="J5" s="1005"/>
      <c r="K5" s="1007"/>
      <c r="L5" s="1005"/>
      <c r="M5" s="1008">
        <v>1000</v>
      </c>
      <c r="N5" s="1009"/>
      <c r="O5" s="1010">
        <f t="shared" ref="O5:O68" si="0">D5+G5+I5+K5+M5</f>
        <v>1000</v>
      </c>
      <c r="P5" s="615"/>
      <c r="Q5" s="615"/>
    </row>
    <row r="6" spans="1:17" ht="38.25">
      <c r="A6" s="1011"/>
      <c r="B6" s="491" t="s">
        <v>382</v>
      </c>
      <c r="C6" s="1012" t="s">
        <v>975</v>
      </c>
      <c r="D6" s="1013">
        <v>30000</v>
      </c>
      <c r="E6" s="492" t="s">
        <v>825</v>
      </c>
      <c r="F6" s="1014" t="s">
        <v>976</v>
      </c>
      <c r="G6" s="654"/>
      <c r="H6" s="653"/>
      <c r="I6" s="612"/>
      <c r="J6" s="652"/>
      <c r="K6" s="654"/>
      <c r="L6" s="656"/>
      <c r="M6" s="654">
        <v>1800</v>
      </c>
      <c r="N6" s="1015"/>
      <c r="O6" s="1010">
        <f t="shared" si="0"/>
        <v>31800</v>
      </c>
      <c r="P6" s="615"/>
      <c r="Q6" s="615"/>
    </row>
    <row r="7" spans="1:17">
      <c r="A7" s="1011"/>
      <c r="B7" s="1016" t="s">
        <v>383</v>
      </c>
      <c r="C7" s="1017" t="s">
        <v>904</v>
      </c>
      <c r="D7" s="1013">
        <v>20000</v>
      </c>
      <c r="E7" s="1018" t="s">
        <v>825</v>
      </c>
      <c r="F7" s="1014" t="s">
        <v>977</v>
      </c>
      <c r="G7" s="1019"/>
      <c r="H7" s="1020"/>
      <c r="I7" s="1021"/>
      <c r="J7" s="1022"/>
      <c r="K7" s="1019"/>
      <c r="L7" s="1023"/>
      <c r="M7" s="1019">
        <v>-12147.73</v>
      </c>
      <c r="N7" s="1024"/>
      <c r="O7" s="1010">
        <f t="shared" si="0"/>
        <v>7852.27</v>
      </c>
      <c r="P7" s="615"/>
      <c r="Q7" s="615"/>
    </row>
    <row r="8" spans="1:17">
      <c r="A8" s="1011"/>
      <c r="B8" s="1025" t="s">
        <v>738</v>
      </c>
      <c r="C8" s="1026" t="s">
        <v>978</v>
      </c>
      <c r="D8" s="1027">
        <v>0</v>
      </c>
      <c r="E8" s="1018" t="s">
        <v>825</v>
      </c>
      <c r="F8" s="1014"/>
      <c r="G8" s="1019"/>
      <c r="H8" s="1020"/>
      <c r="I8" s="1021"/>
      <c r="J8" s="1022"/>
      <c r="K8" s="1019"/>
      <c r="L8" s="1023"/>
      <c r="M8" s="1019"/>
      <c r="N8" s="1024"/>
      <c r="O8" s="1010">
        <f t="shared" si="0"/>
        <v>0</v>
      </c>
      <c r="P8" s="615"/>
      <c r="Q8" s="615"/>
    </row>
    <row r="9" spans="1:17">
      <c r="A9" s="1028"/>
      <c r="B9" s="1016" t="s">
        <v>908</v>
      </c>
      <c r="C9" s="1017" t="s">
        <v>909</v>
      </c>
      <c r="D9" s="1013">
        <v>13400</v>
      </c>
      <c r="E9" s="1018" t="s">
        <v>825</v>
      </c>
      <c r="F9" s="1014" t="s">
        <v>979</v>
      </c>
      <c r="G9" s="1019"/>
      <c r="H9" s="1020"/>
      <c r="I9" s="1021"/>
      <c r="J9" s="1022"/>
      <c r="K9" s="1019"/>
      <c r="L9" s="1023"/>
      <c r="M9" s="1019">
        <v>-10700</v>
      </c>
      <c r="N9" s="1024"/>
      <c r="O9" s="1010">
        <f t="shared" si="0"/>
        <v>2700</v>
      </c>
      <c r="P9" s="615"/>
      <c r="Q9" s="615"/>
    </row>
    <row r="10" spans="1:17" s="394" customFormat="1">
      <c r="A10" s="1028"/>
      <c r="B10" s="1016" t="s">
        <v>353</v>
      </c>
      <c r="C10" s="1017" t="s">
        <v>980</v>
      </c>
      <c r="D10" s="1013">
        <v>2500</v>
      </c>
      <c r="E10" s="1018" t="s">
        <v>825</v>
      </c>
      <c r="F10" s="1014" t="s">
        <v>981</v>
      </c>
      <c r="G10" s="1019"/>
      <c r="H10" s="1020"/>
      <c r="I10" s="1021"/>
      <c r="J10" s="1022"/>
      <c r="K10" s="1019"/>
      <c r="L10" s="1023"/>
      <c r="M10" s="1019"/>
      <c r="N10" s="1024"/>
      <c r="O10" s="1010">
        <f t="shared" si="0"/>
        <v>2500</v>
      </c>
      <c r="P10" s="999"/>
      <c r="Q10" s="999"/>
    </row>
    <row r="11" spans="1:17" s="394" customFormat="1" ht="75">
      <c r="A11" s="1028"/>
      <c r="B11" s="1029" t="s">
        <v>361</v>
      </c>
      <c r="C11" s="1030" t="s">
        <v>982</v>
      </c>
      <c r="D11" s="1031">
        <v>1000</v>
      </c>
      <c r="E11" s="1032" t="s">
        <v>897</v>
      </c>
      <c r="F11" s="1014"/>
      <c r="G11" s="1019"/>
      <c r="H11" s="1020"/>
      <c r="I11" s="1021"/>
      <c r="J11" s="1022"/>
      <c r="K11" s="1019"/>
      <c r="L11" s="1023"/>
      <c r="M11" s="1019"/>
      <c r="N11" s="1024"/>
      <c r="O11" s="1010">
        <f t="shared" si="0"/>
        <v>1000</v>
      </c>
      <c r="P11" s="999"/>
      <c r="Q11" s="999"/>
    </row>
    <row r="12" spans="1:17" s="394" customFormat="1" ht="75">
      <c r="A12" s="1028"/>
      <c r="B12" s="1029" t="s">
        <v>361</v>
      </c>
      <c r="C12" s="1033" t="s">
        <v>983</v>
      </c>
      <c r="D12" s="1031">
        <v>2232</v>
      </c>
      <c r="E12" s="1032" t="s">
        <v>897</v>
      </c>
      <c r="F12" s="1014"/>
      <c r="G12" s="1034"/>
      <c r="H12" s="1020"/>
      <c r="I12" s="1022"/>
      <c r="J12" s="1022"/>
      <c r="K12" s="1034"/>
      <c r="L12" s="1023"/>
      <c r="M12" s="1034"/>
      <c r="N12" s="1020"/>
      <c r="O12" s="1010">
        <f t="shared" si="0"/>
        <v>2232</v>
      </c>
      <c r="P12" s="999"/>
      <c r="Q12" s="999"/>
    </row>
    <row r="13" spans="1:17" s="394" customFormat="1">
      <c r="A13" s="1035"/>
      <c r="B13" s="1036" t="s">
        <v>361</v>
      </c>
      <c r="C13" s="1037" t="s">
        <v>984</v>
      </c>
      <c r="D13" s="1031">
        <v>23927.81</v>
      </c>
      <c r="E13" s="1038" t="s">
        <v>985</v>
      </c>
      <c r="F13" s="1039" t="s">
        <v>986</v>
      </c>
      <c r="G13" s="1034"/>
      <c r="H13" s="1020"/>
      <c r="I13" s="1022"/>
      <c r="J13" s="1022"/>
      <c r="K13" s="1034"/>
      <c r="L13" s="1023"/>
      <c r="M13" s="1034"/>
      <c r="N13" s="1020"/>
      <c r="O13" s="1010">
        <f t="shared" si="0"/>
        <v>23927.81</v>
      </c>
      <c r="P13" s="1040">
        <f>O13+O12+O11</f>
        <v>27159.81</v>
      </c>
      <c r="Q13" s="999"/>
    </row>
    <row r="14" spans="1:17" s="394" customFormat="1" ht="75">
      <c r="A14" s="1035"/>
      <c r="B14" s="1041" t="s">
        <v>358</v>
      </c>
      <c r="C14" s="493" t="s">
        <v>987</v>
      </c>
      <c r="D14" s="1031">
        <v>2108</v>
      </c>
      <c r="E14" s="1032" t="s">
        <v>897</v>
      </c>
      <c r="F14" s="1014"/>
      <c r="G14" s="1034"/>
      <c r="H14" s="1020"/>
      <c r="I14" s="1022"/>
      <c r="J14" s="1022"/>
      <c r="K14" s="1034"/>
      <c r="L14" s="1023"/>
      <c r="M14" s="1034"/>
      <c r="N14" s="1020"/>
      <c r="O14" s="1010">
        <f t="shared" si="0"/>
        <v>2108</v>
      </c>
      <c r="P14" s="999"/>
      <c r="Q14" s="999"/>
    </row>
    <row r="15" spans="1:17" ht="63.75">
      <c r="A15" s="1035"/>
      <c r="B15" s="1042" t="s">
        <v>358</v>
      </c>
      <c r="C15" s="1043" t="s">
        <v>838</v>
      </c>
      <c r="D15" s="1044">
        <v>29152.400000000001</v>
      </c>
      <c r="E15" s="1045" t="s">
        <v>899</v>
      </c>
      <c r="F15" s="1014"/>
      <c r="G15" s="1034">
        <v>37200</v>
      </c>
      <c r="H15" s="1020" t="s">
        <v>1171</v>
      </c>
      <c r="I15" s="1022"/>
      <c r="J15" s="1022"/>
      <c r="K15" s="1034"/>
      <c r="L15" s="1023"/>
      <c r="M15" s="1034"/>
      <c r="N15" s="1020"/>
      <c r="O15" s="1010">
        <f t="shared" si="0"/>
        <v>66352.399999999994</v>
      </c>
      <c r="P15" s="615"/>
      <c r="Q15" s="615"/>
    </row>
    <row r="16" spans="1:17" s="615" customFormat="1" ht="51">
      <c r="A16" s="1035"/>
      <c r="B16" s="1042" t="s">
        <v>358</v>
      </c>
      <c r="C16" s="1043" t="s">
        <v>839</v>
      </c>
      <c r="D16" s="1044">
        <v>10795.6</v>
      </c>
      <c r="E16" s="1045" t="s">
        <v>899</v>
      </c>
      <c r="F16" s="1014"/>
      <c r="G16" s="1034"/>
      <c r="H16" s="1020"/>
      <c r="I16" s="1022"/>
      <c r="J16" s="1022"/>
      <c r="K16" s="1034"/>
      <c r="L16" s="1023"/>
      <c r="M16" s="1034"/>
      <c r="N16" s="1020"/>
      <c r="O16" s="1010">
        <f t="shared" si="0"/>
        <v>10795.6</v>
      </c>
    </row>
    <row r="17" spans="1:17" s="615" customFormat="1" ht="25.5">
      <c r="A17" s="1035"/>
      <c r="B17" s="1042" t="s">
        <v>358</v>
      </c>
      <c r="C17" s="1043" t="s">
        <v>847</v>
      </c>
      <c r="D17" s="1044">
        <v>20880</v>
      </c>
      <c r="E17" s="1045" t="s">
        <v>899</v>
      </c>
      <c r="F17" s="1014"/>
      <c r="G17" s="1019"/>
      <c r="H17" s="1020"/>
      <c r="I17" s="1021"/>
      <c r="J17" s="1022"/>
      <c r="K17" s="1019"/>
      <c r="L17" s="1023"/>
      <c r="M17" s="1019"/>
      <c r="N17" s="1024"/>
      <c r="O17" s="1010">
        <f t="shared" si="0"/>
        <v>20880</v>
      </c>
    </row>
    <row r="18" spans="1:17" ht="25.5">
      <c r="A18" s="1035"/>
      <c r="B18" s="1042" t="s">
        <v>358</v>
      </c>
      <c r="C18" s="1043" t="s">
        <v>1213</v>
      </c>
      <c r="D18" s="1044"/>
      <c r="E18" s="1045" t="s">
        <v>899</v>
      </c>
      <c r="F18" s="1014"/>
      <c r="G18" s="1019"/>
      <c r="H18" s="1020"/>
      <c r="I18" s="1021"/>
      <c r="J18" s="1022"/>
      <c r="K18" s="1019">
        <v>5000</v>
      </c>
      <c r="L18" s="1023" t="s">
        <v>1237</v>
      </c>
      <c r="M18" s="1019"/>
      <c r="N18" s="1024"/>
      <c r="O18" s="1010">
        <f t="shared" si="0"/>
        <v>5000</v>
      </c>
      <c r="P18" s="615"/>
      <c r="Q18" s="615"/>
    </row>
    <row r="19" spans="1:17" s="615" customFormat="1" ht="25.5">
      <c r="A19" s="1035"/>
      <c r="B19" s="1042" t="s">
        <v>358</v>
      </c>
      <c r="C19" s="1043" t="s">
        <v>1221</v>
      </c>
      <c r="D19" s="1044"/>
      <c r="E19" s="1045" t="s">
        <v>899</v>
      </c>
      <c r="F19" s="1014"/>
      <c r="G19" s="1019"/>
      <c r="H19" s="1020"/>
      <c r="I19" s="1021"/>
      <c r="J19" s="1022"/>
      <c r="K19" s="1019">
        <v>7250</v>
      </c>
      <c r="L19" s="1023" t="s">
        <v>1237</v>
      </c>
      <c r="M19" s="1019"/>
      <c r="N19" s="1024"/>
      <c r="O19" s="1010">
        <f t="shared" si="0"/>
        <v>7250</v>
      </c>
    </row>
    <row r="20" spans="1:17" ht="25.5">
      <c r="A20" s="1035"/>
      <c r="B20" s="1042" t="s">
        <v>358</v>
      </c>
      <c r="C20" s="1043" t="s">
        <v>1290</v>
      </c>
      <c r="D20" s="1044"/>
      <c r="E20" s="1045"/>
      <c r="F20" s="1014"/>
      <c r="G20" s="1019"/>
      <c r="H20" s="1020"/>
      <c r="I20" s="1021"/>
      <c r="J20" s="1022"/>
      <c r="K20" s="1019"/>
      <c r="L20" s="1023"/>
      <c r="M20" s="1019">
        <v>3000</v>
      </c>
      <c r="N20" s="1024"/>
      <c r="O20" s="1010">
        <f t="shared" si="0"/>
        <v>3000</v>
      </c>
      <c r="P20" s="615"/>
      <c r="Q20" s="615"/>
    </row>
    <row r="21" spans="1:17" s="615" customFormat="1">
      <c r="A21" s="1035"/>
      <c r="B21" s="1042" t="s">
        <v>358</v>
      </c>
      <c r="C21" s="1043" t="s">
        <v>1291</v>
      </c>
      <c r="D21" s="1044"/>
      <c r="E21" s="1045"/>
      <c r="F21" s="1014"/>
      <c r="G21" s="1019"/>
      <c r="H21" s="1020"/>
      <c r="I21" s="1021"/>
      <c r="J21" s="1022"/>
      <c r="K21" s="1019"/>
      <c r="L21" s="1023"/>
      <c r="M21" s="1019">
        <v>37200</v>
      </c>
      <c r="N21" s="1024"/>
      <c r="O21" s="1010">
        <f t="shared" si="0"/>
        <v>37200</v>
      </c>
    </row>
    <row r="22" spans="1:17" ht="38.25">
      <c r="A22" s="1035"/>
      <c r="B22" s="1042" t="s">
        <v>358</v>
      </c>
      <c r="C22" s="1043"/>
      <c r="D22" s="1044"/>
      <c r="E22" s="1045"/>
      <c r="F22" s="1014"/>
      <c r="G22" s="1019"/>
      <c r="H22" s="1020"/>
      <c r="I22" s="1021"/>
      <c r="J22" s="1022"/>
      <c r="K22" s="1019"/>
      <c r="L22" s="1023"/>
      <c r="M22" s="1019">
        <v>126.48</v>
      </c>
      <c r="N22" s="1020" t="s">
        <v>1292</v>
      </c>
      <c r="O22" s="1010">
        <f t="shared" si="0"/>
        <v>126.48</v>
      </c>
      <c r="P22" s="1046">
        <f>SUM(O14:O22)</f>
        <v>152712.48000000001</v>
      </c>
      <c r="Q22" s="615"/>
    </row>
    <row r="23" spans="1:17" s="615" customFormat="1">
      <c r="A23" s="1047"/>
      <c r="B23" s="1016" t="s">
        <v>393</v>
      </c>
      <c r="C23" s="1017" t="s">
        <v>988</v>
      </c>
      <c r="D23" s="1031">
        <v>15000</v>
      </c>
      <c r="E23" s="1018" t="s">
        <v>825</v>
      </c>
      <c r="F23" s="1014"/>
      <c r="G23" s="1019"/>
      <c r="H23" s="1020"/>
      <c r="I23" s="1021"/>
      <c r="J23" s="1022"/>
      <c r="K23" s="1019"/>
      <c r="L23" s="1023"/>
      <c r="M23" s="1019"/>
      <c r="N23" s="1024"/>
      <c r="O23" s="1010">
        <f t="shared" si="0"/>
        <v>15000</v>
      </c>
    </row>
    <row r="24" spans="1:17" ht="51">
      <c r="A24" s="1047"/>
      <c r="B24" s="1016" t="s">
        <v>397</v>
      </c>
      <c r="C24" s="1017" t="s">
        <v>154</v>
      </c>
      <c r="D24" s="1031"/>
      <c r="E24" s="1018"/>
      <c r="F24" s="1014"/>
      <c r="G24" s="1019"/>
      <c r="H24" s="1020"/>
      <c r="I24" s="1021"/>
      <c r="J24" s="1022"/>
      <c r="K24" s="1019">
        <v>2000</v>
      </c>
      <c r="L24" s="1023" t="s">
        <v>1236</v>
      </c>
      <c r="M24" s="1019"/>
      <c r="N24" s="1024"/>
      <c r="O24" s="1010">
        <f t="shared" si="0"/>
        <v>2000</v>
      </c>
      <c r="P24" s="615"/>
      <c r="Q24" s="615"/>
    </row>
    <row r="25" spans="1:17" ht="25.5">
      <c r="A25" s="1047"/>
      <c r="B25" s="1016" t="s">
        <v>989</v>
      </c>
      <c r="C25" s="1017" t="s">
        <v>990</v>
      </c>
      <c r="D25" s="1013">
        <v>0</v>
      </c>
      <c r="E25" s="1018" t="s">
        <v>825</v>
      </c>
      <c r="F25" s="1014"/>
      <c r="G25" s="1019"/>
      <c r="H25" s="1020"/>
      <c r="I25" s="1021"/>
      <c r="J25" s="1022"/>
      <c r="K25" s="1019"/>
      <c r="L25" s="1023"/>
      <c r="M25" s="1019"/>
      <c r="N25" s="1024"/>
      <c r="O25" s="1010">
        <f t="shared" si="0"/>
        <v>0</v>
      </c>
      <c r="P25" s="615"/>
      <c r="Q25" s="615"/>
    </row>
    <row r="26" spans="1:17" ht="38.25">
      <c r="A26" s="1047"/>
      <c r="B26" s="1016" t="s">
        <v>402</v>
      </c>
      <c r="C26" s="1017" t="s">
        <v>1231</v>
      </c>
      <c r="D26" s="1013"/>
      <c r="E26" s="1018"/>
      <c r="F26" s="1014"/>
      <c r="G26" s="1019"/>
      <c r="H26" s="1020"/>
      <c r="I26" s="1021"/>
      <c r="J26" s="1022"/>
      <c r="K26" s="1019">
        <v>1500</v>
      </c>
      <c r="L26" s="1023" t="s">
        <v>1238</v>
      </c>
      <c r="M26" s="1019"/>
      <c r="N26" s="1024"/>
      <c r="O26" s="1010">
        <f t="shared" si="0"/>
        <v>1500</v>
      </c>
      <c r="P26" s="615"/>
      <c r="Q26" s="615"/>
    </row>
    <row r="27" spans="1:17">
      <c r="A27" s="1047"/>
      <c r="B27" s="1025" t="s">
        <v>697</v>
      </c>
      <c r="C27" s="1026" t="s">
        <v>1172</v>
      </c>
      <c r="D27" s="1048">
        <v>0</v>
      </c>
      <c r="E27" s="1018" t="s">
        <v>825</v>
      </c>
      <c r="F27" s="1014"/>
      <c r="G27" s="1019">
        <v>1000</v>
      </c>
      <c r="H27" s="1020"/>
      <c r="I27" s="1021"/>
      <c r="J27" s="1022"/>
      <c r="K27" s="1019"/>
      <c r="L27" s="1023"/>
      <c r="M27" s="1019"/>
      <c r="N27" s="1024"/>
      <c r="O27" s="1010">
        <f t="shared" si="0"/>
        <v>1000</v>
      </c>
      <c r="P27" s="615"/>
      <c r="Q27" s="615"/>
    </row>
    <row r="28" spans="1:17" ht="63.75">
      <c r="A28" s="1047"/>
      <c r="B28" s="1025" t="s">
        <v>1225</v>
      </c>
      <c r="C28" s="1026" t="s">
        <v>1226</v>
      </c>
      <c r="D28" s="1048"/>
      <c r="E28" s="1018" t="s">
        <v>825</v>
      </c>
      <c r="F28" s="1014"/>
      <c r="G28" s="1019"/>
      <c r="H28" s="1020"/>
      <c r="I28" s="1021"/>
      <c r="J28" s="1022"/>
      <c r="K28" s="1019">
        <v>1000</v>
      </c>
      <c r="L28" s="1023" t="s">
        <v>1237</v>
      </c>
      <c r="M28" s="1019"/>
      <c r="N28" s="1024"/>
      <c r="O28" s="1010">
        <f t="shared" si="0"/>
        <v>1000</v>
      </c>
      <c r="P28" s="615"/>
      <c r="Q28" s="615"/>
    </row>
    <row r="29" spans="1:17" ht="25.5">
      <c r="A29" s="1047"/>
      <c r="B29" s="1016" t="s">
        <v>413</v>
      </c>
      <c r="C29" s="1017" t="s">
        <v>661</v>
      </c>
      <c r="D29" s="1031">
        <v>18000</v>
      </c>
      <c r="E29" s="1018" t="s">
        <v>825</v>
      </c>
      <c r="F29" s="1014" t="s">
        <v>991</v>
      </c>
      <c r="G29" s="1019"/>
      <c r="H29" s="1020"/>
      <c r="I29" s="1021"/>
      <c r="J29" s="1022"/>
      <c r="K29" s="1019"/>
      <c r="L29" s="1023"/>
      <c r="M29" s="1019">
        <v>10000</v>
      </c>
      <c r="N29" s="1024"/>
      <c r="O29" s="1010">
        <f t="shared" si="0"/>
        <v>28000</v>
      </c>
      <c r="P29" s="615"/>
      <c r="Q29" s="615"/>
    </row>
    <row r="30" spans="1:17" ht="25.5">
      <c r="A30" s="1047"/>
      <c r="B30" s="1016" t="s">
        <v>992</v>
      </c>
      <c r="C30" s="1017" t="s">
        <v>668</v>
      </c>
      <c r="D30" s="1031">
        <v>5900</v>
      </c>
      <c r="E30" s="1018" t="s">
        <v>825</v>
      </c>
      <c r="F30" s="1014" t="s">
        <v>991</v>
      </c>
      <c r="G30" s="1019"/>
      <c r="H30" s="1020"/>
      <c r="I30" s="1021"/>
      <c r="J30" s="1022"/>
      <c r="K30" s="1019"/>
      <c r="L30" s="1023"/>
      <c r="M30" s="1019">
        <v>10000</v>
      </c>
      <c r="N30" s="1024"/>
      <c r="O30" s="1010">
        <f t="shared" si="0"/>
        <v>15900</v>
      </c>
      <c r="P30" s="615"/>
      <c r="Q30" s="615"/>
    </row>
    <row r="31" spans="1:17" ht="38.25">
      <c r="A31" s="1047"/>
      <c r="B31" s="1016" t="s">
        <v>417</v>
      </c>
      <c r="C31" s="1017" t="s">
        <v>993</v>
      </c>
      <c r="D31" s="1031">
        <v>8600</v>
      </c>
      <c r="E31" s="1018" t="s">
        <v>825</v>
      </c>
      <c r="F31" s="1014" t="s">
        <v>991</v>
      </c>
      <c r="G31" s="1019"/>
      <c r="H31" s="1020"/>
      <c r="I31" s="1021"/>
      <c r="J31" s="1022"/>
      <c r="K31" s="1019"/>
      <c r="L31" s="1023"/>
      <c r="M31" s="1019">
        <v>2000</v>
      </c>
      <c r="N31" s="1024"/>
      <c r="O31" s="1010">
        <f t="shared" si="0"/>
        <v>10600</v>
      </c>
      <c r="P31" s="615"/>
      <c r="Q31" s="615"/>
    </row>
    <row r="32" spans="1:17" ht="51">
      <c r="A32" s="1047"/>
      <c r="B32" s="1016" t="s">
        <v>419</v>
      </c>
      <c r="C32" s="1017" t="s">
        <v>665</v>
      </c>
      <c r="D32" s="1031">
        <v>1500</v>
      </c>
      <c r="E32" s="1018" t="s">
        <v>825</v>
      </c>
      <c r="F32" s="1014" t="s">
        <v>991</v>
      </c>
      <c r="G32" s="1019"/>
      <c r="H32" s="1020"/>
      <c r="I32" s="1021"/>
      <c r="J32" s="1022"/>
      <c r="K32" s="1019"/>
      <c r="L32" s="1023"/>
      <c r="M32" s="1019"/>
      <c r="N32" s="1020"/>
      <c r="O32" s="1010">
        <f t="shared" si="0"/>
        <v>1500</v>
      </c>
      <c r="P32" s="615"/>
      <c r="Q32" s="615"/>
    </row>
    <row r="33" spans="1:17" ht="223.5" customHeight="1">
      <c r="A33" s="1047"/>
      <c r="B33" s="1016" t="s">
        <v>420</v>
      </c>
      <c r="C33" s="1017" t="s">
        <v>994</v>
      </c>
      <c r="D33" s="1031">
        <v>1000</v>
      </c>
      <c r="E33" s="1018" t="s">
        <v>825</v>
      </c>
      <c r="F33" s="1014" t="s">
        <v>991</v>
      </c>
      <c r="G33" s="1019"/>
      <c r="H33" s="1020"/>
      <c r="I33" s="1021"/>
      <c r="J33" s="1022"/>
      <c r="K33" s="1019"/>
      <c r="L33" s="1023"/>
      <c r="M33" s="1019"/>
      <c r="N33" s="1020" t="s">
        <v>1307</v>
      </c>
      <c r="O33" s="1010">
        <f t="shared" si="0"/>
        <v>1000</v>
      </c>
      <c r="P33" s="615"/>
      <c r="Q33" s="615"/>
    </row>
    <row r="34" spans="1:17" s="615" customFormat="1" ht="207.75" customHeight="1">
      <c r="A34" s="1047"/>
      <c r="B34" s="1016" t="s">
        <v>669</v>
      </c>
      <c r="C34" s="1017" t="s">
        <v>670</v>
      </c>
      <c r="D34" s="1031">
        <v>1000</v>
      </c>
      <c r="E34" s="1018" t="s">
        <v>825</v>
      </c>
      <c r="F34" s="1014" t="s">
        <v>991</v>
      </c>
      <c r="G34" s="1019"/>
      <c r="H34" s="1020"/>
      <c r="I34" s="1021"/>
      <c r="J34" s="1022"/>
      <c r="K34" s="1019"/>
      <c r="L34" s="1023"/>
      <c r="M34" s="1019"/>
      <c r="N34" s="1020" t="s">
        <v>1306</v>
      </c>
      <c r="O34" s="1010">
        <f t="shared" si="0"/>
        <v>1000</v>
      </c>
    </row>
    <row r="35" spans="1:17" ht="51">
      <c r="A35" s="1047"/>
      <c r="B35" s="1016" t="s">
        <v>421</v>
      </c>
      <c r="C35" s="1017" t="s">
        <v>666</v>
      </c>
      <c r="D35" s="1031">
        <v>3000</v>
      </c>
      <c r="E35" s="1018" t="s">
        <v>825</v>
      </c>
      <c r="F35" s="1014" t="s">
        <v>991</v>
      </c>
      <c r="G35" s="1019"/>
      <c r="H35" s="1020"/>
      <c r="I35" s="1021"/>
      <c r="J35" s="1022"/>
      <c r="K35" s="1019"/>
      <c r="L35" s="1023"/>
      <c r="M35" s="1019"/>
      <c r="N35" s="1024"/>
      <c r="O35" s="1010">
        <f t="shared" si="0"/>
        <v>3000</v>
      </c>
      <c r="P35" s="615"/>
      <c r="Q35" s="615"/>
    </row>
    <row r="36" spans="1:17" ht="51">
      <c r="A36" s="1047"/>
      <c r="B36" s="1016" t="s">
        <v>422</v>
      </c>
      <c r="C36" s="1017" t="s">
        <v>995</v>
      </c>
      <c r="D36" s="1031">
        <v>500</v>
      </c>
      <c r="E36" s="1018" t="s">
        <v>825</v>
      </c>
      <c r="F36" s="1014" t="s">
        <v>991</v>
      </c>
      <c r="G36" s="1019"/>
      <c r="H36" s="1020"/>
      <c r="I36" s="1021"/>
      <c r="J36" s="1022"/>
      <c r="K36" s="1019"/>
      <c r="L36" s="1023"/>
      <c r="M36" s="1019"/>
      <c r="N36" s="1024"/>
      <c r="O36" s="1010">
        <f t="shared" si="0"/>
        <v>500</v>
      </c>
      <c r="P36" s="615"/>
      <c r="Q36" s="615"/>
    </row>
    <row r="37" spans="1:17" ht="39" thickBot="1">
      <c r="A37" s="1047"/>
      <c r="B37" s="1016" t="s">
        <v>671</v>
      </c>
      <c r="C37" s="1017" t="s">
        <v>672</v>
      </c>
      <c r="D37" s="1049">
        <v>500</v>
      </c>
      <c r="E37" s="1018" t="s">
        <v>825</v>
      </c>
      <c r="F37" s="1014" t="s">
        <v>991</v>
      </c>
      <c r="G37" s="1019"/>
      <c r="H37" s="1020"/>
      <c r="I37" s="1021"/>
      <c r="J37" s="1022"/>
      <c r="K37" s="1019"/>
      <c r="L37" s="1023"/>
      <c r="M37" s="1019">
        <v>1200</v>
      </c>
      <c r="N37" s="1024"/>
      <c r="O37" s="1010">
        <f t="shared" si="0"/>
        <v>1700</v>
      </c>
      <c r="P37" s="615"/>
      <c r="Q37" s="615"/>
    </row>
    <row r="38" spans="1:17" ht="13.5" thickTop="1">
      <c r="A38" s="1047"/>
      <c r="B38" s="1016" t="s">
        <v>905</v>
      </c>
      <c r="C38" s="1017" t="s">
        <v>996</v>
      </c>
      <c r="D38" s="494">
        <f>D29+D30+D31+D32+D33+D34+D35+D36+D37</f>
        <v>40000</v>
      </c>
      <c r="E38" s="1050" t="s">
        <v>825</v>
      </c>
      <c r="F38" s="1014"/>
      <c r="G38" s="1019"/>
      <c r="H38" s="1020"/>
      <c r="I38" s="1021"/>
      <c r="J38" s="1022"/>
      <c r="K38" s="1019"/>
      <c r="L38" s="1023"/>
      <c r="M38" s="1019"/>
      <c r="N38" s="1024"/>
      <c r="O38" s="1010"/>
      <c r="P38" s="615"/>
      <c r="Q38" s="615"/>
    </row>
    <row r="39" spans="1:17" ht="38.25">
      <c r="A39" s="1047"/>
      <c r="B39" s="1016" t="s">
        <v>425</v>
      </c>
      <c r="C39" s="1017" t="s">
        <v>176</v>
      </c>
      <c r="D39" s="494"/>
      <c r="E39" s="1050"/>
      <c r="F39" s="1014"/>
      <c r="G39" s="1019"/>
      <c r="H39" s="1020"/>
      <c r="I39" s="1021"/>
      <c r="J39" s="1022"/>
      <c r="K39" s="1019">
        <v>6000</v>
      </c>
      <c r="L39" s="1023" t="s">
        <v>1239</v>
      </c>
      <c r="M39" s="1019">
        <v>18000</v>
      </c>
      <c r="N39" s="1020" t="s">
        <v>1293</v>
      </c>
      <c r="O39" s="1010">
        <f t="shared" si="0"/>
        <v>24000</v>
      </c>
      <c r="P39" s="615"/>
      <c r="Q39" s="615"/>
    </row>
    <row r="40" spans="1:17" ht="25.5">
      <c r="A40" s="1047"/>
      <c r="B40" s="1016" t="s">
        <v>997</v>
      </c>
      <c r="C40" s="1017" t="s">
        <v>998</v>
      </c>
      <c r="D40" s="1013">
        <v>14400</v>
      </c>
      <c r="E40" s="1050" t="s">
        <v>825</v>
      </c>
      <c r="F40" s="1014" t="s">
        <v>999</v>
      </c>
      <c r="G40" s="1019"/>
      <c r="H40" s="1020"/>
      <c r="I40" s="1021"/>
      <c r="J40" s="1022"/>
      <c r="K40" s="1019"/>
      <c r="L40" s="1023"/>
      <c r="M40" s="1019"/>
      <c r="N40" s="1024"/>
      <c r="O40" s="1010">
        <f t="shared" si="0"/>
        <v>14400</v>
      </c>
      <c r="P40" s="615"/>
      <c r="Q40" s="615"/>
    </row>
    <row r="41" spans="1:17">
      <c r="A41" s="1047"/>
      <c r="B41" s="1036" t="s">
        <v>427</v>
      </c>
      <c r="C41" s="1037" t="s">
        <v>895</v>
      </c>
      <c r="D41" s="1031">
        <v>17360</v>
      </c>
      <c r="E41" s="1038" t="s">
        <v>985</v>
      </c>
      <c r="F41" s="1039" t="s">
        <v>1000</v>
      </c>
      <c r="G41" s="1019"/>
      <c r="H41" s="1020"/>
      <c r="I41" s="1021"/>
      <c r="J41" s="1022"/>
      <c r="K41" s="1019"/>
      <c r="L41" s="1023"/>
      <c r="M41" s="1019"/>
      <c r="N41" s="1024"/>
      <c r="O41" s="1010">
        <f t="shared" si="0"/>
        <v>17360</v>
      </c>
      <c r="P41" s="615"/>
      <c r="Q41" s="615"/>
    </row>
    <row r="42" spans="1:17" s="615" customFormat="1">
      <c r="A42" s="1028"/>
      <c r="B42" s="1016" t="s">
        <v>430</v>
      </c>
      <c r="C42" s="1017" t="s">
        <v>906</v>
      </c>
      <c r="D42" s="1031">
        <v>100000</v>
      </c>
      <c r="E42" s="1018" t="s">
        <v>825</v>
      </c>
      <c r="F42" s="1014"/>
      <c r="G42" s="1019"/>
      <c r="H42" s="1020"/>
      <c r="I42" s="1021"/>
      <c r="J42" s="1022"/>
      <c r="K42" s="1019"/>
      <c r="L42" s="1023"/>
      <c r="M42" s="1019"/>
      <c r="N42" s="1024"/>
      <c r="O42" s="1010">
        <f t="shared" si="0"/>
        <v>100000</v>
      </c>
    </row>
    <row r="43" spans="1:17" ht="63.75">
      <c r="A43" s="1028"/>
      <c r="B43" s="1016" t="s">
        <v>434</v>
      </c>
      <c r="C43" s="1017" t="s">
        <v>119</v>
      </c>
      <c r="D43" s="1031">
        <v>733323.05</v>
      </c>
      <c r="E43" s="1018" t="s">
        <v>825</v>
      </c>
      <c r="F43" s="1014"/>
      <c r="G43" s="1019">
        <v>37161.85</v>
      </c>
      <c r="H43" s="1020"/>
      <c r="I43" s="1021"/>
      <c r="J43" s="1022"/>
      <c r="K43" s="1019">
        <v>108998.21</v>
      </c>
      <c r="L43" s="1023" t="s">
        <v>1246</v>
      </c>
      <c r="M43" s="1019"/>
      <c r="N43" s="1024"/>
      <c r="O43" s="1010">
        <f t="shared" si="0"/>
        <v>879483.11</v>
      </c>
      <c r="P43" s="615"/>
      <c r="Q43" s="615"/>
    </row>
    <row r="44" spans="1:17">
      <c r="A44" s="1028"/>
      <c r="B44" s="1016" t="s">
        <v>437</v>
      </c>
      <c r="C44" s="1017" t="s">
        <v>907</v>
      </c>
      <c r="D44" s="1031">
        <v>628233.6</v>
      </c>
      <c r="E44" s="1018" t="s">
        <v>825</v>
      </c>
      <c r="F44" s="1014"/>
      <c r="G44" s="1019">
        <v>10000</v>
      </c>
      <c r="H44" s="1051" t="s">
        <v>1173</v>
      </c>
      <c r="I44" s="1021"/>
      <c r="J44" s="1022"/>
      <c r="K44" s="1019"/>
      <c r="L44" s="1023"/>
      <c r="M44" s="1019"/>
      <c r="N44" s="1024"/>
      <c r="O44" s="1010">
        <f t="shared" si="0"/>
        <v>638233.59999999998</v>
      </c>
      <c r="P44" s="615"/>
      <c r="Q44" s="615"/>
    </row>
    <row r="45" spans="1:17" ht="38.25">
      <c r="A45" s="1028"/>
      <c r="B45" s="1036" t="s">
        <v>438</v>
      </c>
      <c r="C45" s="1037" t="s">
        <v>893</v>
      </c>
      <c r="D45" s="1031">
        <v>4546.67</v>
      </c>
      <c r="E45" s="1038" t="s">
        <v>985</v>
      </c>
      <c r="F45" s="1039" t="s">
        <v>1001</v>
      </c>
      <c r="G45" s="1019"/>
      <c r="H45" s="1020"/>
      <c r="I45" s="1021"/>
      <c r="J45" s="1022"/>
      <c r="K45" s="1019"/>
      <c r="L45" s="1023"/>
      <c r="M45" s="1019"/>
      <c r="N45" s="1024"/>
      <c r="O45" s="1010">
        <f t="shared" si="0"/>
        <v>4546.67</v>
      </c>
      <c r="P45" s="615"/>
      <c r="Q45" s="615"/>
    </row>
    <row r="46" spans="1:17" ht="25.5">
      <c r="A46" s="1028"/>
      <c r="B46" s="1052" t="s">
        <v>438</v>
      </c>
      <c r="C46" s="1053" t="s">
        <v>894</v>
      </c>
      <c r="D46" s="1031">
        <v>7000</v>
      </c>
      <c r="E46" s="1038" t="s">
        <v>985</v>
      </c>
      <c r="F46" s="1014"/>
      <c r="G46" s="1019"/>
      <c r="H46" s="1020"/>
      <c r="I46" s="1021"/>
      <c r="J46" s="1022"/>
      <c r="K46" s="1019"/>
      <c r="L46" s="1023"/>
      <c r="M46" s="1019"/>
      <c r="N46" s="1024"/>
      <c r="O46" s="1010">
        <f t="shared" si="0"/>
        <v>7000</v>
      </c>
      <c r="P46" s="1054"/>
      <c r="Q46" s="615"/>
    </row>
    <row r="47" spans="1:17" ht="25.5">
      <c r="A47" s="1047"/>
      <c r="B47" s="1055" t="s">
        <v>438</v>
      </c>
      <c r="C47" s="1056" t="s">
        <v>1222</v>
      </c>
      <c r="D47" s="1031"/>
      <c r="E47" s="1032" t="s">
        <v>897</v>
      </c>
      <c r="F47" s="1014"/>
      <c r="G47" s="1019"/>
      <c r="H47" s="1020"/>
      <c r="I47" s="1021"/>
      <c r="J47" s="1022"/>
      <c r="K47" s="1019">
        <v>6000</v>
      </c>
      <c r="L47" s="1023" t="s">
        <v>1237</v>
      </c>
      <c r="M47" s="1019"/>
      <c r="N47" s="1024"/>
      <c r="O47" s="1010">
        <f t="shared" si="0"/>
        <v>6000</v>
      </c>
      <c r="P47" s="1046">
        <f>O47+O46+O45</f>
        <v>17546.669999999998</v>
      </c>
      <c r="Q47" s="615"/>
    </row>
    <row r="48" spans="1:17" ht="38.25">
      <c r="A48" s="1047"/>
      <c r="B48" s="1057" t="s">
        <v>1002</v>
      </c>
      <c r="C48" s="1058" t="s">
        <v>1003</v>
      </c>
      <c r="D48" s="1059">
        <v>3000</v>
      </c>
      <c r="E48" s="1060" t="s">
        <v>902</v>
      </c>
      <c r="F48" s="1061" t="s">
        <v>1004</v>
      </c>
      <c r="G48" s="1019"/>
      <c r="H48" s="1020"/>
      <c r="I48" s="1021"/>
      <c r="J48" s="1022"/>
      <c r="K48" s="1019"/>
      <c r="L48" s="1023"/>
      <c r="M48" s="1019"/>
      <c r="N48" s="1024"/>
      <c r="O48" s="1010">
        <f t="shared" si="0"/>
        <v>3000</v>
      </c>
      <c r="P48" s="615"/>
      <c r="Q48" s="615"/>
    </row>
    <row r="49" spans="1:17">
      <c r="A49" s="1047"/>
      <c r="B49" s="1057" t="s">
        <v>440</v>
      </c>
      <c r="C49" s="1058" t="s">
        <v>1003</v>
      </c>
      <c r="D49" s="1059"/>
      <c r="E49" s="1060"/>
      <c r="F49" s="1061"/>
      <c r="G49" s="1019"/>
      <c r="H49" s="1020"/>
      <c r="I49" s="1021"/>
      <c r="J49" s="1022"/>
      <c r="K49" s="1019"/>
      <c r="L49" s="1023"/>
      <c r="M49" s="1019">
        <v>1000</v>
      </c>
      <c r="N49" s="1024" t="s">
        <v>1294</v>
      </c>
      <c r="O49" s="1010">
        <f t="shared" si="0"/>
        <v>1000</v>
      </c>
      <c r="P49" s="1062">
        <v>4000</v>
      </c>
      <c r="Q49" s="615"/>
    </row>
    <row r="50" spans="1:17" ht="38.25">
      <c r="A50" s="1047"/>
      <c r="B50" s="1057" t="s">
        <v>1005</v>
      </c>
      <c r="C50" s="1058" t="s">
        <v>194</v>
      </c>
      <c r="D50" s="1063">
        <v>12000</v>
      </c>
      <c r="E50" s="1064" t="s">
        <v>902</v>
      </c>
      <c r="F50" s="1065" t="s">
        <v>1174</v>
      </c>
      <c r="G50" s="1019"/>
      <c r="H50" s="1020"/>
      <c r="I50" s="1021"/>
      <c r="J50" s="1022"/>
      <c r="K50" s="1019"/>
      <c r="L50" s="1023"/>
      <c r="M50" s="1019"/>
      <c r="N50" s="1024"/>
      <c r="O50" s="1010">
        <f t="shared" si="0"/>
        <v>12000</v>
      </c>
      <c r="P50" s="615"/>
      <c r="Q50" s="615"/>
    </row>
    <row r="51" spans="1:17" ht="51">
      <c r="A51" s="1047"/>
      <c r="B51" s="1016" t="s">
        <v>443</v>
      </c>
      <c r="C51" s="1017" t="s">
        <v>1006</v>
      </c>
      <c r="D51" s="1013">
        <v>0</v>
      </c>
      <c r="E51" s="1050" t="s">
        <v>825</v>
      </c>
      <c r="F51" s="1014">
        <v>0</v>
      </c>
      <c r="G51" s="1066">
        <v>11000</v>
      </c>
      <c r="H51" s="1051" t="s">
        <v>1175</v>
      </c>
      <c r="I51" s="1021"/>
      <c r="J51" s="1022"/>
      <c r="K51" s="1019">
        <v>30000</v>
      </c>
      <c r="L51" s="1023" t="s">
        <v>1240</v>
      </c>
      <c r="M51" s="1019"/>
      <c r="N51" s="1024"/>
      <c r="O51" s="1010">
        <f t="shared" si="0"/>
        <v>41000</v>
      </c>
      <c r="P51" s="615"/>
      <c r="Q51" s="615"/>
    </row>
    <row r="52" spans="1:17" ht="25.5">
      <c r="A52" s="1047"/>
      <c r="B52" s="1057" t="s">
        <v>840</v>
      </c>
      <c r="C52" s="1058" t="s">
        <v>1007</v>
      </c>
      <c r="D52" s="1059">
        <v>8000</v>
      </c>
      <c r="E52" s="1060" t="s">
        <v>902</v>
      </c>
      <c r="F52" s="1061" t="s">
        <v>1008</v>
      </c>
      <c r="G52" s="1019"/>
      <c r="H52" s="1020"/>
      <c r="I52" s="1021"/>
      <c r="J52" s="1022"/>
      <c r="K52" s="1019">
        <v>2000</v>
      </c>
      <c r="L52" s="1023" t="s">
        <v>1237</v>
      </c>
      <c r="M52" s="1019"/>
      <c r="N52" s="1024"/>
      <c r="O52" s="1010">
        <f t="shared" si="0"/>
        <v>10000</v>
      </c>
      <c r="P52" s="615"/>
      <c r="Q52" s="615"/>
    </row>
    <row r="53" spans="1:17" ht="75">
      <c r="A53" s="1047"/>
      <c r="B53" s="1067" t="s">
        <v>367</v>
      </c>
      <c r="C53" s="1068" t="s">
        <v>1009</v>
      </c>
      <c r="D53" s="1069">
        <v>1000</v>
      </c>
      <c r="E53" s="1070" t="s">
        <v>897</v>
      </c>
      <c r="F53" s="1014"/>
      <c r="G53" s="1019"/>
      <c r="H53" s="1020"/>
      <c r="I53" s="1021"/>
      <c r="J53" s="1022"/>
      <c r="K53" s="1019"/>
      <c r="L53" s="1023"/>
      <c r="M53" s="1019"/>
      <c r="N53" s="1024"/>
      <c r="O53" s="1010">
        <f t="shared" si="0"/>
        <v>1000</v>
      </c>
      <c r="P53" s="1062">
        <v>11000</v>
      </c>
      <c r="Q53" s="615"/>
    </row>
    <row r="54" spans="1:17" ht="25.5">
      <c r="A54" s="1047"/>
      <c r="B54" s="1071" t="s">
        <v>367</v>
      </c>
      <c r="C54" s="1072" t="s">
        <v>1010</v>
      </c>
      <c r="D54" s="1031">
        <v>0</v>
      </c>
      <c r="E54" s="1073" t="s">
        <v>902</v>
      </c>
      <c r="F54" s="1014"/>
      <c r="G54" s="1019"/>
      <c r="H54" s="1020"/>
      <c r="I54" s="1021"/>
      <c r="J54" s="1022"/>
      <c r="K54" s="1019"/>
      <c r="L54" s="1023"/>
      <c r="M54" s="1019"/>
      <c r="N54" s="1024"/>
      <c r="O54" s="1010">
        <f t="shared" si="0"/>
        <v>0</v>
      </c>
      <c r="P54" s="615"/>
      <c r="Q54" s="615"/>
    </row>
    <row r="55" spans="1:17" ht="51">
      <c r="A55" s="1047"/>
      <c r="B55" s="1036" t="s">
        <v>451</v>
      </c>
      <c r="C55" s="1037" t="s">
        <v>841</v>
      </c>
      <c r="D55" s="1031">
        <v>592299.28</v>
      </c>
      <c r="E55" s="1038" t="s">
        <v>985</v>
      </c>
      <c r="F55" s="1074" t="s">
        <v>1011</v>
      </c>
      <c r="G55" s="1019"/>
      <c r="H55" s="1020"/>
      <c r="I55" s="1021"/>
      <c r="J55" s="1022"/>
      <c r="K55" s="1019">
        <v>30000</v>
      </c>
      <c r="L55" s="1023" t="s">
        <v>1214</v>
      </c>
      <c r="M55" s="1019"/>
      <c r="N55" s="1024"/>
      <c r="O55" s="1010">
        <f t="shared" si="0"/>
        <v>622299.28</v>
      </c>
      <c r="P55" s="615"/>
      <c r="Q55" s="615"/>
    </row>
    <row r="56" spans="1:17" ht="25.5">
      <c r="A56" s="1028"/>
      <c r="B56" s="1016" t="s">
        <v>452</v>
      </c>
      <c r="C56" s="1017" t="s">
        <v>1012</v>
      </c>
      <c r="D56" s="1013">
        <v>25000</v>
      </c>
      <c r="E56" s="1050" t="s">
        <v>825</v>
      </c>
      <c r="F56" s="1014"/>
      <c r="G56" s="1019"/>
      <c r="H56" s="1020"/>
      <c r="I56" s="1021"/>
      <c r="J56" s="1022"/>
      <c r="K56" s="1019"/>
      <c r="L56" s="1023"/>
      <c r="M56" s="1019"/>
      <c r="N56" s="1024"/>
      <c r="O56" s="1010">
        <f t="shared" si="0"/>
        <v>25000</v>
      </c>
      <c r="P56" s="615"/>
      <c r="Q56" s="615"/>
    </row>
    <row r="57" spans="1:17" ht="38.25">
      <c r="A57" s="1028"/>
      <c r="B57" s="1016" t="s">
        <v>453</v>
      </c>
      <c r="C57" s="1017" t="s">
        <v>826</v>
      </c>
      <c r="D57" s="1013">
        <v>2000</v>
      </c>
      <c r="E57" s="1018" t="s">
        <v>825</v>
      </c>
      <c r="F57" s="1014"/>
      <c r="G57" s="1019"/>
      <c r="H57" s="1020"/>
      <c r="I57" s="1021"/>
      <c r="J57" s="1022"/>
      <c r="K57" s="1019">
        <v>1500</v>
      </c>
      <c r="L57" s="1023" t="s">
        <v>1235</v>
      </c>
      <c r="M57" s="1019"/>
      <c r="N57" s="1024"/>
      <c r="O57" s="1010">
        <f t="shared" si="0"/>
        <v>3500</v>
      </c>
      <c r="P57" s="615"/>
      <c r="Q57" s="615"/>
    </row>
    <row r="58" spans="1:17" ht="51">
      <c r="A58" s="1028"/>
      <c r="B58" s="1016" t="s">
        <v>454</v>
      </c>
      <c r="C58" s="1017" t="s">
        <v>827</v>
      </c>
      <c r="D58" s="1013">
        <v>2000</v>
      </c>
      <c r="E58" s="1018" t="s">
        <v>825</v>
      </c>
      <c r="F58" s="1014"/>
      <c r="G58" s="1019"/>
      <c r="H58" s="1020"/>
      <c r="I58" s="1021"/>
      <c r="J58" s="1022"/>
      <c r="K58" s="1019">
        <v>1500</v>
      </c>
      <c r="L58" s="1023" t="s">
        <v>1233</v>
      </c>
      <c r="M58" s="1019"/>
      <c r="N58" s="1024"/>
      <c r="O58" s="1010">
        <f t="shared" si="0"/>
        <v>3500</v>
      </c>
      <c r="P58" s="615"/>
      <c r="Q58" s="615"/>
    </row>
    <row r="59" spans="1:17" ht="38.25">
      <c r="A59" s="1028"/>
      <c r="B59" s="1036" t="s">
        <v>363</v>
      </c>
      <c r="C59" s="1037" t="s">
        <v>896</v>
      </c>
      <c r="D59" s="1075">
        <v>4100</v>
      </c>
      <c r="E59" s="1038" t="s">
        <v>985</v>
      </c>
      <c r="F59" s="1014" t="s">
        <v>1013</v>
      </c>
      <c r="G59" s="1019"/>
      <c r="H59" s="1020"/>
      <c r="I59" s="1021"/>
      <c r="J59" s="1022"/>
      <c r="K59" s="1019">
        <v>700</v>
      </c>
      <c r="L59" s="1023" t="s">
        <v>1214</v>
      </c>
      <c r="M59" s="1019"/>
      <c r="N59" s="1024"/>
      <c r="O59" s="1010">
        <f t="shared" si="0"/>
        <v>4800</v>
      </c>
      <c r="P59" s="615"/>
      <c r="Q59" s="615"/>
    </row>
    <row r="60" spans="1:17" ht="39">
      <c r="A60" s="1076"/>
      <c r="B60" s="1077" t="s">
        <v>1014</v>
      </c>
      <c r="C60" s="1043" t="s">
        <v>1015</v>
      </c>
      <c r="D60" s="1078">
        <v>66000</v>
      </c>
      <c r="E60" s="1079" t="s">
        <v>899</v>
      </c>
      <c r="F60" s="1014"/>
      <c r="G60" s="1019"/>
      <c r="H60" s="1020"/>
      <c r="I60" s="1021"/>
      <c r="J60" s="1022"/>
      <c r="K60" s="1019"/>
      <c r="L60" s="1023"/>
      <c r="M60" s="1019"/>
      <c r="N60" s="1024"/>
      <c r="O60" s="1010">
        <f t="shared" si="0"/>
        <v>66000</v>
      </c>
      <c r="P60" s="615"/>
      <c r="Q60" s="615"/>
    </row>
    <row r="61" spans="1:17" ht="26.25">
      <c r="A61" s="1028"/>
      <c r="B61" s="1077" t="s">
        <v>363</v>
      </c>
      <c r="C61" s="1043" t="s">
        <v>898</v>
      </c>
      <c r="D61" s="1078">
        <v>27243.45</v>
      </c>
      <c r="E61" s="1079" t="s">
        <v>899</v>
      </c>
      <c r="F61" s="1014"/>
      <c r="G61" s="1019"/>
      <c r="H61" s="1020"/>
      <c r="I61" s="1021"/>
      <c r="J61" s="1022"/>
      <c r="K61" s="1019"/>
      <c r="L61" s="1023"/>
      <c r="M61" s="1019"/>
      <c r="N61" s="1024"/>
      <c r="O61" s="1010">
        <f t="shared" si="0"/>
        <v>27243.45</v>
      </c>
      <c r="P61" s="615"/>
      <c r="Q61" s="615"/>
    </row>
    <row r="62" spans="1:17" ht="39">
      <c r="A62" s="1047"/>
      <c r="B62" s="1077" t="s">
        <v>363</v>
      </c>
      <c r="C62" s="1043" t="s">
        <v>842</v>
      </c>
      <c r="D62" s="1078">
        <v>51944.4866666667</v>
      </c>
      <c r="E62" s="1079" t="s">
        <v>899</v>
      </c>
      <c r="F62" s="1014"/>
      <c r="G62" s="1019"/>
      <c r="H62" s="1020"/>
      <c r="I62" s="1021"/>
      <c r="J62" s="1022"/>
      <c r="K62" s="1019"/>
      <c r="L62" s="1023"/>
      <c r="M62" s="1019"/>
      <c r="N62" s="1024"/>
      <c r="O62" s="1010">
        <f t="shared" si="0"/>
        <v>51944.4866666667</v>
      </c>
      <c r="P62" s="615"/>
      <c r="Q62" s="615"/>
    </row>
    <row r="63" spans="1:17" ht="39">
      <c r="A63" s="1028"/>
      <c r="B63" s="1077" t="s">
        <v>363</v>
      </c>
      <c r="C63" s="1043" t="s">
        <v>843</v>
      </c>
      <c r="D63" s="1078">
        <v>2597.8000000000002</v>
      </c>
      <c r="E63" s="1079" t="s">
        <v>899</v>
      </c>
      <c r="F63" s="1014"/>
      <c r="G63" s="1019"/>
      <c r="H63" s="1020"/>
      <c r="I63" s="1021"/>
      <c r="J63" s="1022"/>
      <c r="K63" s="1019"/>
      <c r="L63" s="1023"/>
      <c r="M63" s="1019"/>
      <c r="N63" s="1024"/>
      <c r="O63" s="1010">
        <f t="shared" si="0"/>
        <v>2597.8000000000002</v>
      </c>
      <c r="P63" s="615"/>
      <c r="Q63" s="615"/>
    </row>
    <row r="64" spans="1:17" ht="39">
      <c r="A64" s="1028"/>
      <c r="B64" s="1077" t="s">
        <v>363</v>
      </c>
      <c r="C64" s="1043" t="s">
        <v>844</v>
      </c>
      <c r="D64" s="1078">
        <v>37267.58</v>
      </c>
      <c r="E64" s="1079" t="s">
        <v>899</v>
      </c>
      <c r="F64" s="1014"/>
      <c r="G64" s="1019"/>
      <c r="H64" s="1020"/>
      <c r="I64" s="1021"/>
      <c r="J64" s="1022"/>
      <c r="K64" s="1019"/>
      <c r="L64" s="1023"/>
      <c r="M64" s="1019"/>
      <c r="N64" s="1024"/>
      <c r="O64" s="1010">
        <f t="shared" si="0"/>
        <v>37267.58</v>
      </c>
      <c r="P64" s="615"/>
      <c r="Q64" s="615"/>
    </row>
    <row r="65" spans="1:17" ht="39">
      <c r="A65" s="1028"/>
      <c r="B65" s="1077" t="s">
        <v>363</v>
      </c>
      <c r="C65" s="1043" t="s">
        <v>845</v>
      </c>
      <c r="D65" s="1078">
        <v>37205.58</v>
      </c>
      <c r="E65" s="1079" t="s">
        <v>899</v>
      </c>
      <c r="F65" s="1014"/>
      <c r="G65" s="1019"/>
      <c r="H65" s="1020"/>
      <c r="I65" s="1021"/>
      <c r="J65" s="1022"/>
      <c r="K65" s="1019"/>
      <c r="L65" s="1023"/>
      <c r="M65" s="1019"/>
      <c r="N65" s="1024"/>
      <c r="O65" s="1010">
        <f t="shared" si="0"/>
        <v>37205.58</v>
      </c>
      <c r="P65" s="615"/>
      <c r="Q65" s="615"/>
    </row>
    <row r="66" spans="1:17" s="615" customFormat="1" ht="26.25">
      <c r="A66" s="1028"/>
      <c r="B66" s="1077" t="s">
        <v>363</v>
      </c>
      <c r="C66" s="1043" t="s">
        <v>846</v>
      </c>
      <c r="D66" s="1078">
        <v>3698.3</v>
      </c>
      <c r="E66" s="1079" t="s">
        <v>899</v>
      </c>
      <c r="F66" s="1014"/>
      <c r="G66" s="1019"/>
      <c r="H66" s="1020"/>
      <c r="I66" s="1021"/>
      <c r="J66" s="1022"/>
      <c r="K66" s="1019"/>
      <c r="L66" s="1023"/>
      <c r="M66" s="1019"/>
      <c r="N66" s="1024"/>
      <c r="O66" s="1010">
        <f t="shared" si="0"/>
        <v>3698.3</v>
      </c>
    </row>
    <row r="67" spans="1:17" s="615" customFormat="1" ht="15">
      <c r="A67" s="1028"/>
      <c r="B67" s="1080" t="s">
        <v>363</v>
      </c>
      <c r="C67" s="1043" t="s">
        <v>900</v>
      </c>
      <c r="D67" s="1078">
        <v>5500</v>
      </c>
      <c r="E67" s="1079" t="s">
        <v>899</v>
      </c>
      <c r="F67" s="1014"/>
      <c r="G67" s="1019"/>
      <c r="H67" s="1020"/>
      <c r="I67" s="1021"/>
      <c r="J67" s="1022"/>
      <c r="K67" s="1019"/>
      <c r="L67" s="1023"/>
      <c r="M67" s="1019"/>
      <c r="N67" s="1024"/>
      <c r="O67" s="1010">
        <f t="shared" si="0"/>
        <v>5500</v>
      </c>
    </row>
    <row r="68" spans="1:17" s="615" customFormat="1" ht="26.25">
      <c r="A68" s="1028"/>
      <c r="B68" s="1077" t="s">
        <v>363</v>
      </c>
      <c r="C68" s="1043" t="s">
        <v>1016</v>
      </c>
      <c r="D68" s="1078">
        <v>27776</v>
      </c>
      <c r="E68" s="1079" t="s">
        <v>899</v>
      </c>
      <c r="F68" s="1014"/>
      <c r="G68" s="1019"/>
      <c r="H68" s="1020"/>
      <c r="I68" s="1021"/>
      <c r="J68" s="1022"/>
      <c r="K68" s="1019"/>
      <c r="L68" s="1023"/>
      <c r="M68" s="1019"/>
      <c r="N68" s="1024"/>
      <c r="O68" s="1010">
        <f t="shared" si="0"/>
        <v>27776</v>
      </c>
    </row>
    <row r="69" spans="1:17" ht="15">
      <c r="A69" s="1028"/>
      <c r="B69" s="1077" t="s">
        <v>363</v>
      </c>
      <c r="C69" s="1043" t="s">
        <v>848</v>
      </c>
      <c r="D69" s="1078">
        <v>3000</v>
      </c>
      <c r="E69" s="1079" t="s">
        <v>899</v>
      </c>
      <c r="F69" s="1014"/>
      <c r="G69" s="1019"/>
      <c r="H69" s="1020"/>
      <c r="I69" s="1021"/>
      <c r="J69" s="1022"/>
      <c r="K69" s="1019"/>
      <c r="L69" s="1023"/>
      <c r="M69" s="1019"/>
      <c r="N69" s="1024"/>
      <c r="O69" s="1010">
        <f t="shared" ref="O69:O101" si="1">D69+G69+I69+K69+M69</f>
        <v>3000</v>
      </c>
      <c r="P69" s="615"/>
      <c r="Q69" s="615"/>
    </row>
    <row r="70" spans="1:17" ht="15">
      <c r="A70" s="1028"/>
      <c r="B70" s="1077" t="s">
        <v>363</v>
      </c>
      <c r="C70" s="1043" t="s">
        <v>849</v>
      </c>
      <c r="D70" s="1078">
        <v>4000</v>
      </c>
      <c r="E70" s="1079" t="s">
        <v>899</v>
      </c>
      <c r="F70" s="1014"/>
      <c r="G70" s="1019"/>
      <c r="H70" s="1020"/>
      <c r="I70" s="1021"/>
      <c r="J70" s="1022"/>
      <c r="K70" s="1019"/>
      <c r="L70" s="1023"/>
      <c r="M70" s="1019"/>
      <c r="N70" s="1024"/>
      <c r="O70" s="1010">
        <f t="shared" si="1"/>
        <v>4000</v>
      </c>
      <c r="P70" s="615"/>
      <c r="Q70" s="615"/>
    </row>
    <row r="71" spans="1:17" ht="26.25">
      <c r="A71" s="1028"/>
      <c r="B71" s="1077" t="s">
        <v>363</v>
      </c>
      <c r="C71" s="1043" t="s">
        <v>850</v>
      </c>
      <c r="D71" s="1078">
        <v>21700</v>
      </c>
      <c r="E71" s="1079" t="s">
        <v>899</v>
      </c>
      <c r="F71" s="1014"/>
      <c r="G71" s="1019"/>
      <c r="H71" s="1020"/>
      <c r="I71" s="1021"/>
      <c r="J71" s="1022"/>
      <c r="K71" s="1019"/>
      <c r="L71" s="1023"/>
      <c r="M71" s="1019"/>
      <c r="N71" s="1024"/>
      <c r="O71" s="1010">
        <f t="shared" si="1"/>
        <v>21700</v>
      </c>
      <c r="P71" s="615"/>
      <c r="Q71" s="615"/>
    </row>
    <row r="72" spans="1:17" s="615" customFormat="1" ht="30">
      <c r="A72" s="1028"/>
      <c r="B72" s="1077" t="s">
        <v>363</v>
      </c>
      <c r="C72" s="1081" t="s">
        <v>1215</v>
      </c>
      <c r="D72" s="1078"/>
      <c r="E72" s="1079" t="s">
        <v>899</v>
      </c>
      <c r="F72" s="1014"/>
      <c r="G72" s="1019"/>
      <c r="H72" s="1020"/>
      <c r="I72" s="1021"/>
      <c r="J72" s="1022"/>
      <c r="K72" s="1019">
        <v>15000</v>
      </c>
      <c r="L72" s="1023" t="s">
        <v>1237</v>
      </c>
      <c r="M72" s="1019"/>
      <c r="N72" s="1024"/>
      <c r="O72" s="1010">
        <f t="shared" si="1"/>
        <v>15000</v>
      </c>
    </row>
    <row r="73" spans="1:17" ht="60">
      <c r="A73" s="1028"/>
      <c r="B73" s="1077" t="s">
        <v>363</v>
      </c>
      <c r="C73" s="1081" t="s">
        <v>1216</v>
      </c>
      <c r="D73" s="1078"/>
      <c r="E73" s="1079" t="s">
        <v>899</v>
      </c>
      <c r="F73" s="1014"/>
      <c r="G73" s="1019"/>
      <c r="H73" s="1020"/>
      <c r="I73" s="1021"/>
      <c r="J73" s="1022"/>
      <c r="K73" s="1019">
        <v>5000</v>
      </c>
      <c r="L73" s="1023" t="s">
        <v>1237</v>
      </c>
      <c r="M73" s="1019"/>
      <c r="N73" s="1024"/>
      <c r="O73" s="1010">
        <f t="shared" si="1"/>
        <v>5000</v>
      </c>
      <c r="P73" s="615"/>
      <c r="Q73" s="615"/>
    </row>
    <row r="74" spans="1:17" ht="45">
      <c r="A74" s="1028"/>
      <c r="B74" s="1077" t="s">
        <v>363</v>
      </c>
      <c r="C74" s="1081" t="s">
        <v>1217</v>
      </c>
      <c r="D74" s="1078"/>
      <c r="E74" s="1079" t="s">
        <v>899</v>
      </c>
      <c r="F74" s="1014"/>
      <c r="G74" s="1019"/>
      <c r="H74" s="1020"/>
      <c r="I74" s="1021"/>
      <c r="J74" s="1022"/>
      <c r="K74" s="1019">
        <v>10000</v>
      </c>
      <c r="L74" s="1023" t="s">
        <v>1237</v>
      </c>
      <c r="M74" s="1019"/>
      <c r="N74" s="1024"/>
      <c r="O74" s="1010">
        <f t="shared" si="1"/>
        <v>10000</v>
      </c>
      <c r="P74" s="615"/>
      <c r="Q74" s="615"/>
    </row>
    <row r="75" spans="1:17" ht="102.75">
      <c r="A75" s="1028"/>
      <c r="B75" s="1082" t="s">
        <v>363</v>
      </c>
      <c r="C75" s="1083" t="s">
        <v>1250</v>
      </c>
      <c r="D75" s="1078">
        <v>45700</v>
      </c>
      <c r="E75" s="1084" t="s">
        <v>1017</v>
      </c>
      <c r="F75" s="1020" t="s">
        <v>1018</v>
      </c>
      <c r="G75" s="1085">
        <v>-36750</v>
      </c>
      <c r="H75" s="1086" t="s">
        <v>1176</v>
      </c>
      <c r="I75" s="1021"/>
      <c r="J75" s="1022"/>
      <c r="K75" s="1019">
        <v>35000</v>
      </c>
      <c r="L75" s="1023" t="s">
        <v>1237</v>
      </c>
      <c r="M75" s="1019"/>
      <c r="N75" s="1024"/>
      <c r="O75" s="1010">
        <f t="shared" si="1"/>
        <v>43950</v>
      </c>
      <c r="P75" s="615"/>
      <c r="Q75" s="615"/>
    </row>
    <row r="76" spans="1:17">
      <c r="A76" s="1028"/>
      <c r="B76" s="491" t="s">
        <v>363</v>
      </c>
      <c r="C76" s="495" t="s">
        <v>903</v>
      </c>
      <c r="D76" s="1048">
        <v>0</v>
      </c>
      <c r="E76" s="492" t="s">
        <v>825</v>
      </c>
      <c r="F76" s="1087"/>
      <c r="G76" s="1019"/>
      <c r="H76" s="1020"/>
      <c r="I76" s="1021"/>
      <c r="J76" s="1022"/>
      <c r="K76" s="1019"/>
      <c r="L76" s="1023"/>
      <c r="M76" s="1019"/>
      <c r="N76" s="1088"/>
      <c r="O76" s="1010">
        <f t="shared" si="1"/>
        <v>0</v>
      </c>
      <c r="P76" s="615"/>
      <c r="Q76" s="615"/>
    </row>
    <row r="77" spans="1:17" ht="25.5">
      <c r="A77" s="1028"/>
      <c r="B77" s="491" t="s">
        <v>363</v>
      </c>
      <c r="C77" s="495" t="s">
        <v>1019</v>
      </c>
      <c r="D77" s="1013">
        <v>0</v>
      </c>
      <c r="E77" s="492" t="s">
        <v>825</v>
      </c>
      <c r="F77" s="1014"/>
      <c r="G77" s="1019"/>
      <c r="H77" s="1020"/>
      <c r="I77" s="1021"/>
      <c r="J77" s="1022"/>
      <c r="K77" s="1019"/>
      <c r="L77" s="1023"/>
      <c r="M77" s="1019"/>
      <c r="N77" s="1088"/>
      <c r="O77" s="1010">
        <f t="shared" si="1"/>
        <v>0</v>
      </c>
      <c r="P77" s="615"/>
      <c r="Q77" s="615"/>
    </row>
    <row r="78" spans="1:17" ht="25.5">
      <c r="A78" s="1028"/>
      <c r="B78" s="491" t="s">
        <v>363</v>
      </c>
      <c r="C78" s="495" t="s">
        <v>1309</v>
      </c>
      <c r="D78" s="1013"/>
      <c r="E78" s="492"/>
      <c r="F78" s="1014"/>
      <c r="G78" s="1019"/>
      <c r="H78" s="1020"/>
      <c r="I78" s="1021"/>
      <c r="J78" s="1022"/>
      <c r="K78" s="1019">
        <v>12500</v>
      </c>
      <c r="L78" s="1023" t="s">
        <v>1237</v>
      </c>
      <c r="M78" s="1019"/>
      <c r="N78" s="1088"/>
      <c r="O78" s="1010">
        <f t="shared" si="1"/>
        <v>12500</v>
      </c>
      <c r="P78" s="615"/>
      <c r="Q78" s="615"/>
    </row>
    <row r="79" spans="1:17" s="496" customFormat="1" ht="53.25">
      <c r="A79" s="1028"/>
      <c r="B79" s="491" t="s">
        <v>363</v>
      </c>
      <c r="C79" s="495" t="s">
        <v>1020</v>
      </c>
      <c r="D79" s="1075">
        <v>10000</v>
      </c>
      <c r="E79" s="492" t="s">
        <v>825</v>
      </c>
      <c r="F79" s="1014"/>
      <c r="G79" s="1019">
        <v>135575.15</v>
      </c>
      <c r="H79" s="1051" t="s">
        <v>1208</v>
      </c>
      <c r="I79" s="1089"/>
      <c r="J79" s="1022"/>
      <c r="K79" s="1066"/>
      <c r="L79" s="1023"/>
      <c r="M79" s="1066">
        <v>-45498.75</v>
      </c>
      <c r="N79" s="1088" t="s">
        <v>1298</v>
      </c>
      <c r="O79" s="1010">
        <f t="shared" si="1"/>
        <v>100076.4</v>
      </c>
      <c r="P79" s="1090">
        <f>O79+O78+O75+O74+O73+O72+O71+O70+O69+O68+O67+O66+O65+O64+O63+O62+O61+O60+O59</f>
        <v>479259.59666666668</v>
      </c>
    </row>
    <row r="80" spans="1:17" s="496" customFormat="1">
      <c r="A80" s="1091"/>
      <c r="B80" s="491" t="s">
        <v>913</v>
      </c>
      <c r="C80" s="495" t="s">
        <v>1021</v>
      </c>
      <c r="D80" s="1031">
        <v>2000</v>
      </c>
      <c r="E80" s="492" t="s">
        <v>825</v>
      </c>
      <c r="F80" s="1014" t="s">
        <v>1022</v>
      </c>
      <c r="G80" s="1019"/>
      <c r="H80" s="1020"/>
      <c r="I80" s="1021"/>
      <c r="J80" s="1022"/>
      <c r="K80" s="1019"/>
      <c r="L80" s="1023"/>
      <c r="M80" s="1019"/>
      <c r="N80" s="1088"/>
      <c r="O80" s="1010">
        <f t="shared" si="1"/>
        <v>2000</v>
      </c>
    </row>
    <row r="81" spans="1:17" s="496" customFormat="1" ht="15">
      <c r="A81" s="1091"/>
      <c r="B81" s="491" t="s">
        <v>456</v>
      </c>
      <c r="C81" s="495" t="s">
        <v>1295</v>
      </c>
      <c r="D81" s="1031"/>
      <c r="E81" s="1070" t="s">
        <v>897</v>
      </c>
      <c r="F81" s="1014"/>
      <c r="G81" s="1019"/>
      <c r="H81" s="1020"/>
      <c r="I81" s="1021"/>
      <c r="J81" s="1022"/>
      <c r="K81" s="1019"/>
      <c r="L81" s="1023"/>
      <c r="M81" s="1019">
        <v>20</v>
      </c>
      <c r="N81" s="1088"/>
      <c r="O81" s="1010">
        <f t="shared" si="1"/>
        <v>20</v>
      </c>
    </row>
    <row r="82" spans="1:17" s="496" customFormat="1">
      <c r="A82" s="1091"/>
      <c r="B82" s="1036" t="s">
        <v>6</v>
      </c>
      <c r="C82" s="1037" t="s">
        <v>1023</v>
      </c>
      <c r="D82" s="1031">
        <v>2000</v>
      </c>
      <c r="E82" s="1038" t="s">
        <v>985</v>
      </c>
      <c r="F82" s="1039" t="s">
        <v>1024</v>
      </c>
      <c r="G82" s="1019"/>
      <c r="H82" s="1020"/>
      <c r="I82" s="1021"/>
      <c r="J82" s="1022"/>
      <c r="K82" s="1019"/>
      <c r="L82" s="1023"/>
      <c r="M82" s="1019">
        <v>3000</v>
      </c>
      <c r="N82" s="1088" t="s">
        <v>1296</v>
      </c>
      <c r="O82" s="1010">
        <f t="shared" si="1"/>
        <v>5000</v>
      </c>
    </row>
    <row r="83" spans="1:17" s="496" customFormat="1" ht="25.5">
      <c r="A83" s="1028"/>
      <c r="B83" s="1092" t="s">
        <v>11</v>
      </c>
      <c r="C83" s="1093" t="s">
        <v>1025</v>
      </c>
      <c r="D83" s="1031">
        <v>1000</v>
      </c>
      <c r="E83" s="1094" t="s">
        <v>899</v>
      </c>
      <c r="F83" s="1014"/>
      <c r="G83" s="1019"/>
      <c r="H83" s="1020"/>
      <c r="I83" s="1021"/>
      <c r="J83" s="1022"/>
      <c r="K83" s="1019"/>
      <c r="L83" s="1023"/>
      <c r="M83" s="1019"/>
      <c r="N83" s="1095"/>
      <c r="O83" s="1010">
        <f t="shared" si="1"/>
        <v>1000</v>
      </c>
    </row>
    <row r="84" spans="1:17" s="496" customFormat="1" ht="25.5">
      <c r="A84" s="1028"/>
      <c r="B84" s="1035" t="s">
        <v>11</v>
      </c>
      <c r="C84" s="1026" t="s">
        <v>1025</v>
      </c>
      <c r="D84" s="1031">
        <v>60000</v>
      </c>
      <c r="E84" s="1050" t="s">
        <v>825</v>
      </c>
      <c r="F84" s="1014"/>
      <c r="G84" s="1019"/>
      <c r="H84" s="1020"/>
      <c r="I84" s="1021"/>
      <c r="J84" s="1022"/>
      <c r="K84" s="1019"/>
      <c r="L84" s="1023"/>
      <c r="M84" s="1019">
        <v>-50737.8</v>
      </c>
      <c r="N84" s="1096" t="s">
        <v>1297</v>
      </c>
      <c r="O84" s="1010">
        <f t="shared" si="1"/>
        <v>9262.1999999999971</v>
      </c>
      <c r="P84" s="1090">
        <f>O84+O83</f>
        <v>10262.199999999997</v>
      </c>
    </row>
    <row r="85" spans="1:17" s="496" customFormat="1" ht="38.25">
      <c r="A85" s="1028"/>
      <c r="B85" s="1097" t="s">
        <v>18</v>
      </c>
      <c r="C85" s="1098" t="s">
        <v>226</v>
      </c>
      <c r="D85" s="1031"/>
      <c r="E85" s="1050" t="s">
        <v>825</v>
      </c>
      <c r="F85" s="1014"/>
      <c r="G85" s="1019">
        <v>35100</v>
      </c>
      <c r="H85" s="1051" t="s">
        <v>1177</v>
      </c>
      <c r="I85" s="1089"/>
      <c r="J85" s="1022"/>
      <c r="K85" s="1066"/>
      <c r="L85" s="1023"/>
      <c r="M85" s="1066"/>
      <c r="N85" s="1024"/>
      <c r="O85" s="1010">
        <f t="shared" si="1"/>
        <v>35100</v>
      </c>
    </row>
    <row r="86" spans="1:17" s="496" customFormat="1" ht="51">
      <c r="A86" s="1028"/>
      <c r="B86" s="1016" t="s">
        <v>26</v>
      </c>
      <c r="C86" s="1017" t="s">
        <v>1234</v>
      </c>
      <c r="D86" s="1013">
        <v>0</v>
      </c>
      <c r="E86" s="1050" t="s">
        <v>825</v>
      </c>
      <c r="F86" s="1014"/>
      <c r="G86" s="1019"/>
      <c r="H86" s="1020"/>
      <c r="I86" s="1021"/>
      <c r="J86" s="1099"/>
      <c r="K86" s="1019">
        <v>650</v>
      </c>
      <c r="L86" s="1023" t="s">
        <v>1245</v>
      </c>
      <c r="M86" s="1019"/>
      <c r="N86" s="1024"/>
      <c r="O86" s="1010">
        <f t="shared" si="1"/>
        <v>650</v>
      </c>
    </row>
    <row r="87" spans="1:17" s="496" customFormat="1" ht="25.5">
      <c r="A87" s="1028"/>
      <c r="B87" s="1016" t="s">
        <v>41</v>
      </c>
      <c r="C87" s="1098" t="s">
        <v>238</v>
      </c>
      <c r="D87" s="1013"/>
      <c r="E87" s="1050" t="s">
        <v>825</v>
      </c>
      <c r="F87" s="1014"/>
      <c r="G87" s="1019">
        <v>20000</v>
      </c>
      <c r="H87" s="1051" t="s">
        <v>1178</v>
      </c>
      <c r="I87" s="1021"/>
      <c r="J87" s="1099"/>
      <c r="K87" s="1019">
        <v>10000</v>
      </c>
      <c r="L87" s="1023" t="s">
        <v>1237</v>
      </c>
      <c r="M87" s="1019"/>
      <c r="N87" s="1024"/>
      <c r="O87" s="1010">
        <f t="shared" si="1"/>
        <v>30000</v>
      </c>
    </row>
    <row r="88" spans="1:17" s="496" customFormat="1" ht="25.5">
      <c r="A88" s="1028"/>
      <c r="B88" s="1016" t="s">
        <v>53</v>
      </c>
      <c r="C88" s="1098" t="s">
        <v>1229</v>
      </c>
      <c r="D88" s="1013"/>
      <c r="E88" s="1050"/>
      <c r="F88" s="1014"/>
      <c r="G88" s="1019"/>
      <c r="H88" s="1051"/>
      <c r="I88" s="1021"/>
      <c r="J88" s="1099"/>
      <c r="K88" s="1019">
        <v>6000</v>
      </c>
      <c r="L88" s="1023" t="s">
        <v>1237</v>
      </c>
      <c r="M88" s="1019"/>
      <c r="N88" s="1024"/>
      <c r="O88" s="1010">
        <f t="shared" si="1"/>
        <v>6000</v>
      </c>
    </row>
    <row r="89" spans="1:17" s="496" customFormat="1" ht="25.5">
      <c r="A89" s="1028"/>
      <c r="B89" s="1016" t="s">
        <v>57</v>
      </c>
      <c r="C89" s="1098" t="s">
        <v>1232</v>
      </c>
      <c r="D89" s="1013"/>
      <c r="E89" s="1050"/>
      <c r="F89" s="1014"/>
      <c r="G89" s="1019"/>
      <c r="H89" s="1051"/>
      <c r="I89" s="1021"/>
      <c r="J89" s="1099"/>
      <c r="K89" s="1019">
        <v>500</v>
      </c>
      <c r="L89" s="1023" t="s">
        <v>1237</v>
      </c>
      <c r="M89" s="1019"/>
      <c r="N89" s="1024"/>
      <c r="O89" s="1010">
        <f t="shared" si="1"/>
        <v>500</v>
      </c>
    </row>
    <row r="90" spans="1:17" s="496" customFormat="1" ht="51">
      <c r="A90" s="1028"/>
      <c r="B90" s="1016" t="s">
        <v>59</v>
      </c>
      <c r="C90" s="1098" t="s">
        <v>247</v>
      </c>
      <c r="D90" s="1013"/>
      <c r="E90" s="1050"/>
      <c r="F90" s="1014"/>
      <c r="G90" s="1019"/>
      <c r="H90" s="1051"/>
      <c r="I90" s="1021"/>
      <c r="J90" s="1099"/>
      <c r="K90" s="1019">
        <v>3500</v>
      </c>
      <c r="L90" s="1023" t="s">
        <v>1241</v>
      </c>
      <c r="M90" s="1019"/>
      <c r="N90" s="1024"/>
      <c r="O90" s="1010">
        <f t="shared" si="1"/>
        <v>3500</v>
      </c>
    </row>
    <row r="91" spans="1:17" s="496" customFormat="1" ht="51">
      <c r="A91" s="1028"/>
      <c r="B91" s="1100" t="s">
        <v>61</v>
      </c>
      <c r="C91" s="1101" t="s">
        <v>265</v>
      </c>
      <c r="D91" s="1013"/>
      <c r="E91" s="1032" t="s">
        <v>897</v>
      </c>
      <c r="F91" s="1014"/>
      <c r="G91" s="1019">
        <v>2000</v>
      </c>
      <c r="H91" s="1051" t="s">
        <v>1223</v>
      </c>
      <c r="I91" s="1021"/>
      <c r="J91" s="1099"/>
      <c r="K91" s="1102">
        <v>800</v>
      </c>
      <c r="L91" s="1103" t="s">
        <v>1242</v>
      </c>
      <c r="M91" s="1102"/>
      <c r="N91" s="1024"/>
      <c r="O91" s="1010">
        <f t="shared" si="1"/>
        <v>2800</v>
      </c>
    </row>
    <row r="92" spans="1:17" s="496" customFormat="1" ht="76.5">
      <c r="A92" s="1028"/>
      <c r="B92" s="1016" t="s">
        <v>61</v>
      </c>
      <c r="C92" s="1017" t="s">
        <v>265</v>
      </c>
      <c r="D92" s="1013">
        <v>5000</v>
      </c>
      <c r="E92" s="1050" t="s">
        <v>825</v>
      </c>
      <c r="F92" s="1014"/>
      <c r="G92" s="1104">
        <v>5000</v>
      </c>
      <c r="H92" s="1088" t="s">
        <v>1224</v>
      </c>
      <c r="I92" s="1099"/>
      <c r="J92" s="1099"/>
      <c r="K92" s="1104">
        <v>13500</v>
      </c>
      <c r="L92" s="1023" t="s">
        <v>1243</v>
      </c>
      <c r="M92" s="1104"/>
      <c r="N92" s="1024"/>
      <c r="O92" s="1010">
        <f t="shared" si="1"/>
        <v>23500</v>
      </c>
      <c r="P92" s="1090">
        <f>O92+O91</f>
        <v>26300</v>
      </c>
    </row>
    <row r="93" spans="1:17" s="496" customFormat="1" ht="63.75">
      <c r="A93" s="1028"/>
      <c r="B93" s="1016" t="s">
        <v>63</v>
      </c>
      <c r="C93" s="1017" t="s">
        <v>1230</v>
      </c>
      <c r="D93" s="1013"/>
      <c r="E93" s="1050"/>
      <c r="F93" s="1014"/>
      <c r="G93" s="1104"/>
      <c r="H93" s="1088"/>
      <c r="I93" s="1099"/>
      <c r="J93" s="1099"/>
      <c r="K93" s="1104">
        <v>5500</v>
      </c>
      <c r="L93" s="1023" t="s">
        <v>1244</v>
      </c>
      <c r="M93" s="1104"/>
      <c r="N93" s="1024"/>
      <c r="O93" s="1010">
        <f t="shared" si="1"/>
        <v>5500</v>
      </c>
    </row>
    <row r="94" spans="1:17" s="405" customFormat="1" ht="63.75">
      <c r="A94" s="1028"/>
      <c r="B94" s="1105" t="s">
        <v>67</v>
      </c>
      <c r="C94" s="1093" t="s">
        <v>901</v>
      </c>
      <c r="D94" s="1031">
        <v>60000</v>
      </c>
      <c r="E94" s="1045" t="s">
        <v>899</v>
      </c>
      <c r="F94" s="1014"/>
      <c r="G94" s="1104">
        <f>50000+362093.1</f>
        <v>412093.1</v>
      </c>
      <c r="H94" s="1051" t="s">
        <v>1179</v>
      </c>
      <c r="I94" s="1099"/>
      <c r="J94" s="1099"/>
      <c r="K94" s="1104"/>
      <c r="L94" s="1106"/>
      <c r="M94" s="1104"/>
      <c r="N94" s="1024"/>
      <c r="O94" s="1010">
        <f t="shared" si="1"/>
        <v>472093.1</v>
      </c>
    </row>
    <row r="95" spans="1:17" s="405" customFormat="1" ht="26.25">
      <c r="A95" s="1028"/>
      <c r="B95" s="1105" t="s">
        <v>67</v>
      </c>
      <c r="C95" s="1093" t="s">
        <v>1218</v>
      </c>
      <c r="D95" s="1031"/>
      <c r="E95" s="1045" t="s">
        <v>899</v>
      </c>
      <c r="F95" s="1014"/>
      <c r="G95" s="1104"/>
      <c r="H95" s="1051"/>
      <c r="I95" s="1099"/>
      <c r="J95" s="1099"/>
      <c r="K95" s="1107">
        <v>26000</v>
      </c>
      <c r="L95" s="1023" t="s">
        <v>1237</v>
      </c>
      <c r="M95" s="1107"/>
      <c r="N95" s="1024"/>
      <c r="O95" s="1010">
        <f t="shared" si="1"/>
        <v>26000</v>
      </c>
    </row>
    <row r="96" spans="1:17" ht="26.25">
      <c r="A96" s="1028"/>
      <c r="B96" s="1105" t="s">
        <v>67</v>
      </c>
      <c r="C96" s="1093" t="s">
        <v>1219</v>
      </c>
      <c r="D96" s="1031"/>
      <c r="E96" s="1045" t="s">
        <v>899</v>
      </c>
      <c r="F96" s="1014"/>
      <c r="G96" s="1104"/>
      <c r="H96" s="1051"/>
      <c r="I96" s="1099"/>
      <c r="J96" s="1099"/>
      <c r="K96" s="1107">
        <v>45000</v>
      </c>
      <c r="L96" s="1023" t="s">
        <v>1214</v>
      </c>
      <c r="M96" s="1107"/>
      <c r="N96" s="1024"/>
      <c r="O96" s="1010">
        <f t="shared" si="1"/>
        <v>45000</v>
      </c>
      <c r="P96" s="615"/>
      <c r="Q96" s="615"/>
    </row>
    <row r="97" spans="1:17" ht="26.25">
      <c r="B97" s="1105" t="s">
        <v>67</v>
      </c>
      <c r="C97" s="1093" t="s">
        <v>1220</v>
      </c>
      <c r="D97" s="1031"/>
      <c r="E97" s="1045" t="s">
        <v>899</v>
      </c>
      <c r="F97" s="1014"/>
      <c r="G97" s="1104"/>
      <c r="H97" s="1051"/>
      <c r="I97" s="1099"/>
      <c r="J97" s="1099"/>
      <c r="K97" s="1108">
        <v>25000</v>
      </c>
      <c r="L97" s="1023" t="s">
        <v>1237</v>
      </c>
      <c r="M97" s="1108"/>
      <c r="N97" s="1024"/>
      <c r="O97" s="1010">
        <f t="shared" si="1"/>
        <v>25000</v>
      </c>
      <c r="P97" s="615"/>
      <c r="Q97" s="615"/>
    </row>
    <row r="98" spans="1:17" ht="26.25">
      <c r="A98" s="1028"/>
      <c r="B98" s="1025" t="s">
        <v>67</v>
      </c>
      <c r="C98" s="1026" t="s">
        <v>1228</v>
      </c>
      <c r="D98" s="1031"/>
      <c r="E98" s="1050" t="s">
        <v>825</v>
      </c>
      <c r="F98" s="1109"/>
      <c r="G98" s="1110"/>
      <c r="H98" s="1111"/>
      <c r="I98" s="1112"/>
      <c r="J98" s="1112"/>
      <c r="K98" s="1108">
        <v>177000</v>
      </c>
      <c r="L98" s="1023" t="s">
        <v>1237</v>
      </c>
      <c r="M98" s="1108"/>
      <c r="N98" s="1024"/>
      <c r="O98" s="1010">
        <f t="shared" si="1"/>
        <v>177000</v>
      </c>
      <c r="P98" s="615"/>
      <c r="Q98" s="615"/>
    </row>
    <row r="99" spans="1:17">
      <c r="A99" s="408"/>
      <c r="B99" s="1016" t="s">
        <v>69</v>
      </c>
      <c r="C99" s="1001" t="s">
        <v>269</v>
      </c>
      <c r="D99" s="1013">
        <v>1500</v>
      </c>
      <c r="E99" s="1050" t="s">
        <v>825</v>
      </c>
      <c r="F99" s="1014"/>
      <c r="G99" s="1104"/>
      <c r="H99" s="1088"/>
      <c r="I99" s="1099"/>
      <c r="J99" s="1099"/>
      <c r="K99" s="1104"/>
      <c r="L99" s="1106"/>
      <c r="M99" s="1104"/>
      <c r="N99" s="1024"/>
      <c r="O99" s="1010">
        <f t="shared" si="1"/>
        <v>1500</v>
      </c>
      <c r="P99" s="615"/>
      <c r="Q99" s="615"/>
    </row>
    <row r="100" spans="1:17" ht="25.5">
      <c r="A100" s="408"/>
      <c r="B100" s="1025" t="s">
        <v>1026</v>
      </c>
      <c r="C100" s="1026" t="s">
        <v>1027</v>
      </c>
      <c r="D100" s="1031">
        <v>1000</v>
      </c>
      <c r="E100" s="1050" t="s">
        <v>825</v>
      </c>
      <c r="F100" s="1014"/>
      <c r="G100" s="1104"/>
      <c r="H100" s="1088"/>
      <c r="I100" s="1099"/>
      <c r="J100" s="1099"/>
      <c r="K100" s="1104"/>
      <c r="L100" s="1106"/>
      <c r="M100" s="1104"/>
      <c r="N100" s="1113"/>
      <c r="O100" s="1010">
        <f t="shared" si="1"/>
        <v>1000</v>
      </c>
      <c r="P100" s="615"/>
      <c r="Q100" s="615"/>
    </row>
    <row r="101" spans="1:17">
      <c r="A101" s="408"/>
      <c r="B101" s="1025" t="s">
        <v>348</v>
      </c>
      <c r="C101" s="1026" t="s">
        <v>828</v>
      </c>
      <c r="D101" s="1031">
        <v>50000</v>
      </c>
      <c r="E101" s="1018" t="s">
        <v>825</v>
      </c>
      <c r="F101" s="1014"/>
      <c r="G101" s="1104">
        <v>10000</v>
      </c>
      <c r="H101" s="1088"/>
      <c r="I101" s="1099"/>
      <c r="J101" s="1114"/>
      <c r="K101" s="1104"/>
      <c r="L101" s="1115"/>
      <c r="M101" s="1104">
        <v>3000</v>
      </c>
      <c r="N101" s="1113"/>
      <c r="O101" s="1010">
        <f t="shared" si="1"/>
        <v>63000</v>
      </c>
      <c r="P101" s="615"/>
      <c r="Q101" s="615"/>
    </row>
    <row r="102" spans="1:17" ht="15">
      <c r="A102" s="408"/>
      <c r="B102" s="1091" t="s">
        <v>808</v>
      </c>
      <c r="C102" s="1116"/>
      <c r="D102" s="1117">
        <f>SUM(D6:D101)-D29-D30-D31-D32-D33-D34-D35-D36-D37</f>
        <v>2891391.6066666669</v>
      </c>
      <c r="E102" s="1118"/>
      <c r="F102" s="1014"/>
      <c r="G102" s="1104"/>
      <c r="H102" s="1088"/>
      <c r="I102" s="1099"/>
      <c r="J102" s="1114"/>
      <c r="K102" s="1104"/>
      <c r="L102" s="1115"/>
      <c r="M102" s="1104"/>
      <c r="N102" s="1113"/>
      <c r="O102" s="1010"/>
      <c r="P102" s="397">
        <f>SUM(O4:O101)</f>
        <v>4139432.1166666667</v>
      </c>
      <c r="Q102" s="615"/>
    </row>
    <row r="103" spans="1:17" ht="26.25">
      <c r="B103" s="1119"/>
      <c r="C103" s="1120" t="s">
        <v>1028</v>
      </c>
      <c r="D103" s="1117">
        <v>171032.9</v>
      </c>
      <c r="E103" s="1121" t="s">
        <v>1029</v>
      </c>
      <c r="F103" s="1122"/>
      <c r="G103" s="1123"/>
      <c r="H103" s="1124"/>
      <c r="I103" s="1125"/>
      <c r="J103" s="1022"/>
      <c r="K103" s="1123"/>
      <c r="L103" s="1023"/>
      <c r="M103" s="1123"/>
      <c r="N103" s="1024"/>
      <c r="O103" s="1010">
        <v>171032.9</v>
      </c>
      <c r="P103" s="615"/>
      <c r="Q103" s="615"/>
    </row>
    <row r="104" spans="1:17" ht="15">
      <c r="B104" s="1126">
        <v>2631</v>
      </c>
      <c r="C104" s="1028" t="s">
        <v>829</v>
      </c>
      <c r="D104" s="1117">
        <v>1470150</v>
      </c>
      <c r="E104" s="1127"/>
      <c r="F104" s="1122"/>
      <c r="G104" s="1123"/>
      <c r="H104" s="1124"/>
      <c r="I104" s="1125"/>
      <c r="J104" s="1022"/>
      <c r="K104" s="1123"/>
      <c r="L104" s="1023"/>
      <c r="M104" s="1123"/>
      <c r="N104" s="1024"/>
      <c r="O104" s="1010">
        <v>1470150</v>
      </c>
      <c r="P104" s="615"/>
      <c r="Q104" s="615"/>
    </row>
    <row r="105" spans="1:17">
      <c r="B105" s="497"/>
      <c r="C105" s="1028" t="s">
        <v>1030</v>
      </c>
      <c r="D105" s="1128"/>
      <c r="E105" s="1127"/>
      <c r="F105" s="1014"/>
      <c r="G105" s="1019"/>
      <c r="H105" s="1020"/>
      <c r="I105" s="1021"/>
      <c r="J105" s="1022"/>
      <c r="K105" s="1019"/>
      <c r="L105" s="1023"/>
      <c r="M105" s="1019"/>
      <c r="N105" s="1024"/>
      <c r="O105" s="1010"/>
      <c r="P105" s="615"/>
      <c r="Q105" s="615"/>
    </row>
    <row r="106" spans="1:17" ht="15">
      <c r="B106" s="498">
        <v>2636</v>
      </c>
      <c r="C106" s="1129" t="s">
        <v>830</v>
      </c>
      <c r="D106" s="1117">
        <v>2800000</v>
      </c>
      <c r="E106" s="1130"/>
      <c r="F106" s="1014" t="s">
        <v>830</v>
      </c>
      <c r="G106" s="1019"/>
      <c r="H106" s="1020"/>
      <c r="I106" s="1021"/>
      <c r="J106" s="1022"/>
      <c r="K106" s="1019"/>
      <c r="L106" s="1023"/>
      <c r="M106" s="1019">
        <v>1000000</v>
      </c>
      <c r="N106" s="1024"/>
      <c r="O106" s="1010">
        <f>D106+M106</f>
        <v>3800000</v>
      </c>
      <c r="P106" s="615"/>
      <c r="Q106" s="615"/>
    </row>
    <row r="107" spans="1:17" ht="25.5">
      <c r="B107" s="1126" t="s">
        <v>1031</v>
      </c>
      <c r="C107" s="1026" t="s">
        <v>1032</v>
      </c>
      <c r="D107" s="1128">
        <v>125260</v>
      </c>
      <c r="E107" s="1127"/>
      <c r="F107" s="1014" t="s">
        <v>910</v>
      </c>
      <c r="G107" s="1019"/>
      <c r="H107" s="1020"/>
      <c r="I107" s="1021"/>
      <c r="J107" s="1022"/>
      <c r="K107" s="1019"/>
      <c r="L107" s="1023"/>
      <c r="M107" s="1019"/>
      <c r="N107" s="1024"/>
      <c r="O107" s="1010"/>
      <c r="P107" s="615"/>
      <c r="Q107" s="615"/>
    </row>
    <row r="108" spans="1:17" ht="25.5">
      <c r="B108" s="1126" t="s">
        <v>1033</v>
      </c>
      <c r="C108" s="1026" t="s">
        <v>1034</v>
      </c>
      <c r="D108" s="1128">
        <v>6300</v>
      </c>
      <c r="E108" s="1127"/>
      <c r="F108" s="1014" t="s">
        <v>910</v>
      </c>
      <c r="G108" s="1019"/>
      <c r="H108" s="1020"/>
      <c r="I108" s="1021"/>
      <c r="J108" s="1022"/>
      <c r="K108" s="1019"/>
      <c r="L108" s="1023"/>
      <c r="M108" s="1019"/>
      <c r="N108" s="1024"/>
      <c r="O108" s="1010"/>
      <c r="P108" s="615"/>
      <c r="Q108" s="615"/>
    </row>
    <row r="109" spans="1:17" ht="38.25">
      <c r="B109" s="1126" t="s">
        <v>1035</v>
      </c>
      <c r="C109" s="1026" t="s">
        <v>1036</v>
      </c>
      <c r="D109" s="1131">
        <v>31440</v>
      </c>
      <c r="E109" s="1127"/>
      <c r="F109" s="1014" t="s">
        <v>910</v>
      </c>
      <c r="G109" s="1019"/>
      <c r="H109" s="1020"/>
      <c r="I109" s="1021"/>
      <c r="J109" s="1022"/>
      <c r="K109" s="1019"/>
      <c r="L109" s="1023"/>
      <c r="M109" s="1019"/>
      <c r="N109" s="1024"/>
      <c r="O109" s="1010"/>
      <c r="P109" s="615"/>
      <c r="Q109" s="615"/>
    </row>
    <row r="110" spans="1:17" ht="102.75" thickBot="1">
      <c r="B110" s="1126" t="s">
        <v>697</v>
      </c>
      <c r="C110" s="1026" t="s">
        <v>1037</v>
      </c>
      <c r="D110" s="1132">
        <v>35000</v>
      </c>
      <c r="E110" s="1127"/>
      <c r="F110" s="1014" t="s">
        <v>910</v>
      </c>
      <c r="G110" s="1019"/>
      <c r="H110" s="1020"/>
      <c r="I110" s="1021"/>
      <c r="J110" s="1022"/>
      <c r="K110" s="1019"/>
      <c r="L110" s="1023"/>
      <c r="M110" s="1019"/>
      <c r="N110" s="1024"/>
      <c r="O110" s="1010"/>
      <c r="P110" s="615"/>
      <c r="Q110" s="615"/>
    </row>
    <row r="111" spans="1:17" ht="27" thickTop="1">
      <c r="B111" s="1126" t="s">
        <v>1038</v>
      </c>
      <c r="C111" s="1026" t="s">
        <v>1039</v>
      </c>
      <c r="D111" s="533">
        <f>SUM(D107:D110)</f>
        <v>198000</v>
      </c>
      <c r="E111" s="1127"/>
      <c r="F111" s="1014" t="s">
        <v>910</v>
      </c>
      <c r="G111" s="1019"/>
      <c r="H111" s="1020"/>
      <c r="I111" s="1021"/>
      <c r="J111" s="1022"/>
      <c r="K111" s="1019"/>
      <c r="L111" s="1023"/>
      <c r="M111" s="1019"/>
      <c r="N111" s="1024"/>
      <c r="O111" s="1010">
        <v>198000</v>
      </c>
      <c r="P111" s="615"/>
      <c r="Q111" s="615"/>
    </row>
    <row r="112" spans="1:17" s="432" customFormat="1" ht="26.25">
      <c r="A112" s="486"/>
      <c r="B112" s="1126"/>
      <c r="C112" s="1026" t="s">
        <v>1040</v>
      </c>
      <c r="D112" s="1117">
        <v>66798.850000000006</v>
      </c>
      <c r="E112" s="1127" t="s">
        <v>1029</v>
      </c>
      <c r="F112" s="1014"/>
      <c r="G112" s="1019"/>
      <c r="H112" s="1020"/>
      <c r="I112" s="1021"/>
      <c r="J112" s="1022"/>
      <c r="K112" s="1019"/>
      <c r="L112" s="1023"/>
      <c r="M112" s="1019"/>
      <c r="N112" s="1024"/>
      <c r="O112" s="1133">
        <v>66798.850000000006</v>
      </c>
    </row>
    <row r="113" spans="1:17" s="432" customFormat="1" ht="25.5">
      <c r="A113" s="486"/>
      <c r="B113" s="1126"/>
      <c r="C113" s="1026" t="s">
        <v>1041</v>
      </c>
      <c r="D113" s="1128">
        <v>0</v>
      </c>
      <c r="E113" s="1127" t="s">
        <v>1029</v>
      </c>
      <c r="F113" s="1014"/>
      <c r="G113" s="1019"/>
      <c r="H113" s="1020"/>
      <c r="I113" s="1021"/>
      <c r="J113" s="1022"/>
      <c r="K113" s="1019"/>
      <c r="L113" s="1023"/>
      <c r="M113" s="1019"/>
      <c r="N113" s="1024"/>
      <c r="O113" s="1133"/>
    </row>
    <row r="114" spans="1:17" s="432" customFormat="1" ht="25.5">
      <c r="A114" s="486"/>
      <c r="B114" s="1126"/>
      <c r="C114" s="1026" t="s">
        <v>1042</v>
      </c>
      <c r="D114" s="1128"/>
      <c r="E114" s="1127" t="s">
        <v>1029</v>
      </c>
      <c r="F114" s="1014"/>
      <c r="G114" s="1019"/>
      <c r="H114" s="1020"/>
      <c r="I114" s="1021"/>
      <c r="J114" s="1022"/>
      <c r="K114" s="1019"/>
      <c r="L114" s="1023"/>
      <c r="M114" s="1019"/>
      <c r="N114" s="1024"/>
      <c r="O114" s="1133"/>
    </row>
    <row r="115" spans="1:17" ht="26.25">
      <c r="B115" s="1126"/>
      <c r="C115" s="1026" t="s">
        <v>1043</v>
      </c>
      <c r="D115" s="1117">
        <v>201003.34</v>
      </c>
      <c r="E115" s="1127" t="s">
        <v>1029</v>
      </c>
      <c r="F115" s="1014"/>
      <c r="G115" s="1019"/>
      <c r="H115" s="1020"/>
      <c r="I115" s="1021"/>
      <c r="J115" s="1022"/>
      <c r="K115" s="1019"/>
      <c r="L115" s="1023"/>
      <c r="M115" s="1019"/>
      <c r="N115" s="1024"/>
      <c r="O115" s="1044">
        <v>201003.34</v>
      </c>
      <c r="P115" s="615"/>
      <c r="Q115" s="615"/>
    </row>
    <row r="116" spans="1:17">
      <c r="B116" s="1126"/>
      <c r="C116" s="1134"/>
      <c r="D116" s="1128"/>
      <c r="E116" s="1135"/>
      <c r="F116" s="1014"/>
      <c r="G116" s="1019"/>
      <c r="H116" s="1020"/>
      <c r="I116" s="1021"/>
      <c r="J116" s="1022"/>
      <c r="K116" s="1019"/>
      <c r="L116" s="1023"/>
      <c r="M116" s="1019"/>
      <c r="N116" s="1024"/>
      <c r="O116" s="1010"/>
      <c r="P116" s="615"/>
      <c r="Q116" s="615"/>
    </row>
    <row r="117" spans="1:17" ht="15">
      <c r="B117" s="1126" t="s">
        <v>831</v>
      </c>
      <c r="C117" s="1026" t="s">
        <v>792</v>
      </c>
      <c r="D117" s="1117">
        <v>521600</v>
      </c>
      <c r="E117" s="1127"/>
      <c r="F117" s="1014" t="s">
        <v>792</v>
      </c>
      <c r="G117" s="1019"/>
      <c r="H117" s="1020"/>
      <c r="I117" s="1021"/>
      <c r="J117" s="1022"/>
      <c r="K117" s="1019"/>
      <c r="L117" s="1023"/>
      <c r="M117" s="1019"/>
      <c r="N117" s="1024"/>
      <c r="O117" s="1010">
        <v>521600</v>
      </c>
      <c r="P117" s="615"/>
      <c r="Q117" s="615"/>
    </row>
    <row r="118" spans="1:17" ht="38.25">
      <c r="B118" s="1136" t="s">
        <v>1311</v>
      </c>
      <c r="C118" s="1098" t="s">
        <v>1227</v>
      </c>
      <c r="D118" s="1013"/>
      <c r="E118" s="1050" t="s">
        <v>825</v>
      </c>
      <c r="F118" s="1014"/>
      <c r="G118" s="1019"/>
      <c r="H118" s="1051"/>
      <c r="I118" s="1021"/>
      <c r="J118" s="1099"/>
      <c r="K118" s="1019">
        <v>1000</v>
      </c>
      <c r="L118" s="1023" t="s">
        <v>1312</v>
      </c>
      <c r="M118" s="1019"/>
      <c r="N118" s="1024"/>
      <c r="O118" s="1137">
        <v>1000</v>
      </c>
      <c r="P118" s="615"/>
      <c r="Q118" s="615"/>
    </row>
    <row r="119" spans="1:17" ht="15.75">
      <c r="B119" s="1138" t="s">
        <v>619</v>
      </c>
      <c r="C119" s="1028"/>
      <c r="D119" s="1139">
        <f>SUM(D102,D103,D104,D106,D111,D112,D115,D117)</f>
        <v>8319976.6966666663</v>
      </c>
      <c r="E119" s="1127"/>
      <c r="F119" s="1014"/>
      <c r="G119" s="1019"/>
      <c r="H119" s="1020"/>
      <c r="I119" s="1021"/>
      <c r="J119" s="1022"/>
      <c r="K119" s="1140">
        <f>SUM(K6:K118)</f>
        <v>595398.21</v>
      </c>
      <c r="L119" s="1023"/>
      <c r="M119" s="1140">
        <f>SUM(M4:M117)</f>
        <v>974262.2</v>
      </c>
      <c r="N119" s="1024"/>
      <c r="O119" s="1010"/>
      <c r="P119" s="615"/>
      <c r="Q119" s="397">
        <f>SUM(D119,K119,M119,G120)</f>
        <v>10569017.206666665</v>
      </c>
    </row>
    <row r="120" spans="1:17">
      <c r="B120" s="1126"/>
      <c r="C120" s="1141"/>
      <c r="D120" s="1128"/>
      <c r="E120" s="1142"/>
      <c r="F120" s="1020"/>
      <c r="G120" s="1143">
        <f>SUM(G15:G119)</f>
        <v>679380.1</v>
      </c>
      <c r="H120" s="1144"/>
      <c r="I120" s="1021"/>
      <c r="J120" s="1145"/>
      <c r="K120" s="1019"/>
      <c r="L120" s="1145"/>
      <c r="M120" s="1019"/>
      <c r="N120" s="1024"/>
      <c r="O120" s="397">
        <f>SUM(O4:O119)</f>
        <v>10569017.206666665</v>
      </c>
      <c r="P120" s="397"/>
      <c r="Q120" s="615"/>
    </row>
    <row r="121" spans="1:17">
      <c r="B121" s="407"/>
      <c r="D121" s="409"/>
      <c r="E121" s="499"/>
      <c r="F121" s="432"/>
      <c r="G121" s="501">
        <v>10500</v>
      </c>
      <c r="H121" s="999" t="s">
        <v>1180</v>
      </c>
      <c r="I121" s="615"/>
      <c r="J121" s="651"/>
      <c r="L121" s="651"/>
      <c r="M121" s="501"/>
      <c r="O121" s="615"/>
      <c r="P121" s="615"/>
      <c r="Q121" s="615"/>
    </row>
    <row r="122" spans="1:17" ht="13.5" thickBot="1">
      <c r="B122" s="1172"/>
      <c r="C122" s="1172"/>
      <c r="D122" s="613"/>
      <c r="E122" s="500"/>
      <c r="F122" s="432"/>
      <c r="G122" s="1146">
        <v>45400</v>
      </c>
      <c r="H122" s="651" t="s">
        <v>1181</v>
      </c>
      <c r="I122" s="432"/>
      <c r="J122" s="651"/>
      <c r="L122" s="651"/>
      <c r="M122" s="501"/>
      <c r="O122" s="615">
        <v>10569017.210000001</v>
      </c>
      <c r="P122" s="615"/>
      <c r="Q122" s="615"/>
    </row>
    <row r="123" spans="1:17" ht="13.5" thickTop="1">
      <c r="B123" s="406"/>
      <c r="C123" s="406"/>
      <c r="D123" s="410"/>
      <c r="E123" s="1000"/>
      <c r="F123" s="432"/>
      <c r="G123" s="501">
        <f>SUM(G120:G122)</f>
        <v>735280.1</v>
      </c>
      <c r="H123" s="651"/>
      <c r="I123" s="432"/>
      <c r="J123" s="999"/>
      <c r="L123" s="1001"/>
      <c r="M123" s="501"/>
      <c r="O123" s="615"/>
      <c r="P123" s="615"/>
      <c r="Q123" s="615"/>
    </row>
    <row r="124" spans="1:17">
      <c r="B124" s="411"/>
      <c r="C124" s="412"/>
      <c r="D124" s="413"/>
      <c r="F124" s="432">
        <f>G120+45400+10500</f>
        <v>735280.1</v>
      </c>
      <c r="G124" s="501">
        <v>317750</v>
      </c>
      <c r="H124" s="651" t="s">
        <v>1182</v>
      </c>
      <c r="I124" s="432"/>
      <c r="J124" s="999"/>
      <c r="L124" s="1001"/>
      <c r="M124" s="501"/>
      <c r="O124" s="397">
        <f>O120-O122</f>
        <v>-3.333335742354393E-3</v>
      </c>
      <c r="P124" s="615"/>
      <c r="Q124" s="615"/>
    </row>
    <row r="125" spans="1:17">
      <c r="F125" s="615"/>
      <c r="G125" s="655">
        <f>SUM(G123:G124)</f>
        <v>1053030.1000000001</v>
      </c>
      <c r="H125" s="651" t="s">
        <v>619</v>
      </c>
      <c r="I125" s="615"/>
      <c r="J125" s="999"/>
      <c r="L125" s="1001"/>
      <c r="M125" s="501"/>
      <c r="O125" s="615"/>
      <c r="P125" s="615"/>
      <c r="Q125" s="615"/>
    </row>
    <row r="126" spans="1:17">
      <c r="F126" s="614"/>
      <c r="G126" s="501">
        <v>80361.850000000006</v>
      </c>
      <c r="H126" s="999" t="s">
        <v>1183</v>
      </c>
      <c r="I126" s="615"/>
      <c r="J126" s="999"/>
      <c r="L126" s="1001"/>
      <c r="M126" s="501"/>
      <c r="O126" s="615"/>
      <c r="P126" s="615"/>
      <c r="Q126" s="615"/>
    </row>
    <row r="127" spans="1:17" ht="25.5">
      <c r="F127" s="615"/>
      <c r="G127" s="501">
        <v>362093.1</v>
      </c>
      <c r="H127" s="999" t="s">
        <v>1184</v>
      </c>
      <c r="I127" s="615"/>
      <c r="J127" s="999"/>
      <c r="L127" s="1001"/>
      <c r="M127" s="501"/>
      <c r="O127" s="615"/>
      <c r="P127" s="615"/>
      <c r="Q127" s="615"/>
    </row>
    <row r="128" spans="1:17">
      <c r="F128" s="615"/>
      <c r="G128" s="501">
        <v>600575.15</v>
      </c>
      <c r="H128" s="999" t="s">
        <v>1185</v>
      </c>
      <c r="I128" s="615"/>
      <c r="J128" s="999"/>
      <c r="L128" s="1001"/>
      <c r="M128" s="501"/>
      <c r="O128" s="615"/>
      <c r="P128" s="615"/>
      <c r="Q128" s="615"/>
    </row>
    <row r="129" spans="2:17" ht="25.5">
      <c r="F129" s="397">
        <f>G120-362093.1</f>
        <v>317287</v>
      </c>
      <c r="G129" s="501">
        <v>10000</v>
      </c>
      <c r="H129" s="999" t="s">
        <v>1186</v>
      </c>
      <c r="I129" s="615"/>
      <c r="J129" s="999"/>
      <c r="L129" s="1001"/>
      <c r="M129" s="501"/>
      <c r="O129" s="615"/>
      <c r="P129" s="615"/>
      <c r="Q129" s="615"/>
    </row>
    <row r="130" spans="2:17">
      <c r="F130" s="615">
        <v>317750</v>
      </c>
      <c r="G130" s="655">
        <f>SUM(G126:G129)</f>
        <v>1053030.1000000001</v>
      </c>
      <c r="H130" s="999"/>
      <c r="I130" s="615"/>
      <c r="J130" s="999"/>
      <c r="L130" s="1001"/>
      <c r="M130" s="501"/>
      <c r="O130" s="615"/>
      <c r="P130" s="615"/>
      <c r="Q130" s="615"/>
    </row>
    <row r="131" spans="2:17">
      <c r="F131" s="397">
        <f>SUM(F129:F130)</f>
        <v>635037</v>
      </c>
      <c r="H131" s="999"/>
      <c r="I131" s="615"/>
      <c r="J131" s="999"/>
      <c r="L131" s="1001"/>
      <c r="M131" s="501"/>
      <c r="O131" s="615"/>
      <c r="P131" s="615"/>
      <c r="Q131" s="615"/>
    </row>
    <row r="132" spans="2:17">
      <c r="F132" s="615">
        <v>55950</v>
      </c>
      <c r="H132" s="999"/>
      <c r="I132" s="615"/>
      <c r="J132" s="999"/>
      <c r="L132" s="1001"/>
      <c r="M132" s="501"/>
      <c r="O132" s="615"/>
      <c r="P132" s="615"/>
      <c r="Q132" s="615"/>
    </row>
    <row r="133" spans="2:17">
      <c r="F133" s="615">
        <v>80361.850000000006</v>
      </c>
      <c r="H133" s="396"/>
      <c r="I133" s="615"/>
      <c r="J133" s="999"/>
      <c r="L133" s="1001"/>
      <c r="M133" s="501"/>
      <c r="O133" s="615"/>
      <c r="P133" s="615"/>
      <c r="Q133" s="615"/>
    </row>
    <row r="134" spans="2:17">
      <c r="F134" s="397">
        <f>SUM(F131:F133)</f>
        <v>771348.85</v>
      </c>
      <c r="G134" s="501">
        <f>G120+G121+G122</f>
        <v>735280.1</v>
      </c>
      <c r="H134" s="999"/>
      <c r="I134" s="615"/>
      <c r="J134" s="999"/>
      <c r="L134" s="1001"/>
      <c r="M134" s="501"/>
      <c r="O134" s="615"/>
      <c r="P134" s="615"/>
      <c r="Q134" s="615"/>
    </row>
    <row r="135" spans="2:17">
      <c r="F135" s="615"/>
      <c r="G135" s="501">
        <v>35700</v>
      </c>
      <c r="H135" s="999"/>
      <c r="I135" s="615"/>
      <c r="J135" s="999"/>
      <c r="L135" s="1001"/>
      <c r="M135" s="501"/>
      <c r="O135" s="615"/>
      <c r="P135" s="615"/>
      <c r="Q135" s="615"/>
    </row>
    <row r="136" spans="2:17">
      <c r="F136" s="615"/>
      <c r="G136" s="501">
        <f>SUM(G134:G135)</f>
        <v>770980.1</v>
      </c>
      <c r="H136" s="999"/>
      <c r="I136" s="615"/>
      <c r="J136" s="999"/>
      <c r="L136" s="1001"/>
      <c r="M136" s="501"/>
      <c r="O136" s="615"/>
      <c r="P136" s="615"/>
      <c r="Q136" s="615"/>
    </row>
    <row r="137" spans="2:17">
      <c r="B137" s="408"/>
      <c r="C137" s="415"/>
      <c r="D137" s="502"/>
      <c r="E137" s="615"/>
      <c r="F137" s="397"/>
      <c r="G137" s="615"/>
      <c r="H137" s="615"/>
      <c r="I137" s="615"/>
      <c r="J137" s="615"/>
      <c r="K137" s="615"/>
      <c r="L137" s="615"/>
      <c r="O137" s="615"/>
      <c r="P137" s="615"/>
      <c r="Q137" s="615"/>
    </row>
  </sheetData>
  <mergeCells count="3">
    <mergeCell ref="B1:E1"/>
    <mergeCell ref="B2:E2"/>
    <mergeCell ref="B122:C122"/>
  </mergeCells>
  <pageMargins left="0.70866141732283472" right="0.70866141732283472" top="0.94488188976377963" bottom="0.74803149606299213" header="0.31496062992125984" footer="0.31496062992125984"/>
  <pageSetup paperSize="9" scale="74" fitToHeight="0" orientation="portrait" r:id="rId1"/>
  <headerFooter>
    <oddHeader>&amp;R&amp;F/&amp;A</oddHeader>
    <oddFooter>&amp;Rσελ. &amp;P/&amp;N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showRuler="0" showWhiteSpace="0" topLeftCell="A19" zoomScaleNormal="100" workbookViewId="0">
      <selection activeCell="H31" sqref="H31"/>
    </sheetView>
  </sheetViews>
  <sheetFormatPr defaultRowHeight="15.75"/>
  <cols>
    <col min="1" max="1" width="5.85546875" style="473" customWidth="1"/>
    <col min="2" max="2" width="13.85546875" style="505" customWidth="1"/>
    <col min="3" max="3" width="87.28515625" style="506" customWidth="1"/>
    <col min="4" max="4" width="18.85546875" style="507" customWidth="1"/>
    <col min="5" max="5" width="26.140625" style="473" customWidth="1"/>
    <col min="6" max="6" width="25.85546875" style="503" bestFit="1" customWidth="1"/>
    <col min="7" max="7" width="16.7109375" style="503" customWidth="1"/>
    <col min="8" max="8" width="15.85546875" style="503" bestFit="1" customWidth="1"/>
    <col min="9" max="16384" width="9.140625" style="503"/>
  </cols>
  <sheetData>
    <row r="1" spans="1:8" ht="29.45" customHeight="1">
      <c r="A1" s="807"/>
      <c r="B1" s="1169" t="s">
        <v>832</v>
      </c>
      <c r="C1" s="1169"/>
      <c r="D1" s="1169"/>
      <c r="E1" s="1169"/>
      <c r="F1" s="504"/>
      <c r="G1" s="504"/>
      <c r="H1" s="504"/>
    </row>
    <row r="2" spans="1:8" ht="29.45" customHeight="1">
      <c r="A2" s="807"/>
      <c r="B2" s="1170" t="s">
        <v>948</v>
      </c>
      <c r="C2" s="1170"/>
      <c r="D2" s="1170"/>
      <c r="E2" s="1170"/>
      <c r="F2" s="504"/>
      <c r="G2" s="504"/>
      <c r="H2" s="504"/>
    </row>
    <row r="3" spans="1:8" ht="29.45" customHeight="1">
      <c r="A3" s="853" t="s">
        <v>804</v>
      </c>
      <c r="B3" s="854" t="s">
        <v>805</v>
      </c>
      <c r="C3" s="855" t="s">
        <v>806</v>
      </c>
      <c r="D3" s="856" t="s">
        <v>807</v>
      </c>
      <c r="E3" s="857" t="s">
        <v>122</v>
      </c>
      <c r="F3" s="858" t="s">
        <v>1062</v>
      </c>
      <c r="G3" s="858" t="s">
        <v>1254</v>
      </c>
      <c r="H3" s="859" t="s">
        <v>1299</v>
      </c>
    </row>
    <row r="4" spans="1:8" ht="29.45" customHeight="1">
      <c r="A4" s="860"/>
      <c r="B4" s="861" t="s">
        <v>805</v>
      </c>
      <c r="C4" s="862" t="s">
        <v>882</v>
      </c>
      <c r="D4" s="863" t="s">
        <v>807</v>
      </c>
      <c r="E4" s="864"/>
      <c r="F4" s="865"/>
      <c r="G4" s="865"/>
      <c r="H4" s="865"/>
    </row>
    <row r="5" spans="1:8" ht="29.45" customHeight="1">
      <c r="A5" s="860"/>
      <c r="B5" s="866" t="s">
        <v>851</v>
      </c>
      <c r="C5" s="867" t="s">
        <v>852</v>
      </c>
      <c r="D5" s="868">
        <v>25000</v>
      </c>
      <c r="E5" s="869"/>
      <c r="F5" s="865">
        <v>-10000</v>
      </c>
      <c r="G5" s="865">
        <v>-6512</v>
      </c>
      <c r="H5" s="865">
        <v>8488</v>
      </c>
    </row>
    <row r="6" spans="1:8" ht="29.45" customHeight="1">
      <c r="A6" s="860"/>
      <c r="B6" s="866" t="s">
        <v>1187</v>
      </c>
      <c r="C6" s="867" t="s">
        <v>1188</v>
      </c>
      <c r="D6" s="868"/>
      <c r="E6" s="869"/>
      <c r="F6" s="865">
        <v>1000</v>
      </c>
      <c r="G6" s="865">
        <v>-320</v>
      </c>
      <c r="H6" s="865">
        <v>680</v>
      </c>
    </row>
    <row r="7" spans="1:8" ht="29.45" customHeight="1">
      <c r="A7" s="860"/>
      <c r="B7" s="866" t="s">
        <v>1189</v>
      </c>
      <c r="C7" s="867" t="s">
        <v>186</v>
      </c>
      <c r="D7" s="868"/>
      <c r="E7" s="869"/>
      <c r="F7" s="865">
        <v>625</v>
      </c>
      <c r="G7" s="865"/>
      <c r="H7" s="865">
        <v>625</v>
      </c>
    </row>
    <row r="8" spans="1:8" ht="29.45" customHeight="1">
      <c r="A8" s="860"/>
      <c r="B8" s="866" t="s">
        <v>836</v>
      </c>
      <c r="C8" s="870" t="s">
        <v>865</v>
      </c>
      <c r="D8" s="871">
        <v>2500</v>
      </c>
      <c r="E8" s="869"/>
      <c r="F8" s="865">
        <v>-607.1</v>
      </c>
      <c r="G8" s="865">
        <v>-600</v>
      </c>
      <c r="H8" s="865">
        <v>3512.5</v>
      </c>
    </row>
    <row r="9" spans="1:8" ht="29.45" customHeight="1">
      <c r="A9" s="860"/>
      <c r="B9" s="866" t="s">
        <v>836</v>
      </c>
      <c r="C9" s="870" t="s">
        <v>866</v>
      </c>
      <c r="D9" s="872">
        <v>2219.6</v>
      </c>
      <c r="E9" s="869" t="s">
        <v>867</v>
      </c>
      <c r="F9" s="865"/>
      <c r="G9" s="865"/>
      <c r="H9" s="865"/>
    </row>
    <row r="10" spans="1:8" ht="29.45" customHeight="1">
      <c r="A10" s="860"/>
      <c r="B10" s="866" t="s">
        <v>815</v>
      </c>
      <c r="C10" s="873" t="s">
        <v>868</v>
      </c>
      <c r="D10" s="874">
        <v>2250</v>
      </c>
      <c r="E10" s="869" t="s">
        <v>1044</v>
      </c>
      <c r="F10" s="865">
        <v>-750</v>
      </c>
      <c r="G10" s="865"/>
      <c r="H10" s="865">
        <v>3000</v>
      </c>
    </row>
    <row r="11" spans="1:8" ht="29.45" customHeight="1">
      <c r="A11" s="860"/>
      <c r="B11" s="875" t="s">
        <v>815</v>
      </c>
      <c r="C11" s="876" t="s">
        <v>869</v>
      </c>
      <c r="D11" s="877">
        <v>1000</v>
      </c>
      <c r="E11" s="878"/>
      <c r="F11" s="865"/>
      <c r="G11" s="865"/>
      <c r="H11" s="865"/>
    </row>
    <row r="12" spans="1:8" ht="29.45" customHeight="1">
      <c r="A12" s="860"/>
      <c r="B12" s="866" t="s">
        <v>815</v>
      </c>
      <c r="C12" s="870" t="s">
        <v>870</v>
      </c>
      <c r="D12" s="874">
        <v>500</v>
      </c>
      <c r="E12" s="869"/>
      <c r="F12" s="865"/>
      <c r="G12" s="865"/>
      <c r="H12" s="865"/>
    </row>
    <row r="13" spans="1:8" ht="29.45" customHeight="1">
      <c r="A13" s="860"/>
      <c r="B13" s="866" t="s">
        <v>1190</v>
      </c>
      <c r="C13" s="870" t="s">
        <v>1191</v>
      </c>
      <c r="D13" s="874"/>
      <c r="E13" s="869"/>
      <c r="F13" s="865">
        <v>1000</v>
      </c>
      <c r="G13" s="865">
        <v>-590.79999999999995</v>
      </c>
      <c r="H13" s="865">
        <v>409.2</v>
      </c>
    </row>
    <row r="14" spans="1:8" ht="29.45" customHeight="1">
      <c r="A14" s="860"/>
      <c r="B14" s="866" t="s">
        <v>837</v>
      </c>
      <c r="C14" s="870" t="s">
        <v>871</v>
      </c>
      <c r="D14" s="872">
        <v>44576.57</v>
      </c>
      <c r="E14" s="869" t="s">
        <v>872</v>
      </c>
      <c r="F14" s="865"/>
      <c r="G14" s="865">
        <v>1000</v>
      </c>
      <c r="H14" s="865">
        <v>64556.65</v>
      </c>
    </row>
    <row r="15" spans="1:8" ht="29.45" customHeight="1">
      <c r="A15" s="860"/>
      <c r="B15" s="866" t="s">
        <v>837</v>
      </c>
      <c r="C15" s="879" t="s">
        <v>873</v>
      </c>
      <c r="D15" s="874">
        <v>8980.08</v>
      </c>
      <c r="E15" s="880"/>
      <c r="F15" s="865"/>
      <c r="G15" s="865"/>
      <c r="H15" s="865"/>
    </row>
    <row r="16" spans="1:8" ht="29.45" customHeight="1">
      <c r="A16" s="860"/>
      <c r="B16" s="866" t="s">
        <v>837</v>
      </c>
      <c r="C16" s="870" t="s">
        <v>874</v>
      </c>
      <c r="D16" s="874">
        <v>10000</v>
      </c>
      <c r="E16" s="881" t="s">
        <v>875</v>
      </c>
      <c r="F16" s="865"/>
      <c r="G16" s="865"/>
      <c r="H16" s="865"/>
    </row>
    <row r="17" spans="1:8" ht="29.45" customHeight="1">
      <c r="A17" s="860"/>
      <c r="B17" s="866" t="s">
        <v>833</v>
      </c>
      <c r="C17" s="870" t="s">
        <v>877</v>
      </c>
      <c r="D17" s="872">
        <v>25045.7</v>
      </c>
      <c r="E17" s="869" t="s">
        <v>867</v>
      </c>
      <c r="F17" s="865">
        <v>-2412.5</v>
      </c>
      <c r="G17" s="865"/>
      <c r="H17" s="865">
        <v>41633.199999999997</v>
      </c>
    </row>
    <row r="18" spans="1:8" ht="29.45" customHeight="1">
      <c r="A18" s="860"/>
      <c r="B18" s="866" t="s">
        <v>833</v>
      </c>
      <c r="C18" s="870" t="s">
        <v>878</v>
      </c>
      <c r="D18" s="874">
        <v>19000</v>
      </c>
      <c r="E18" s="869" t="s">
        <v>1045</v>
      </c>
      <c r="F18" s="865"/>
      <c r="G18" s="865"/>
      <c r="H18" s="865"/>
    </row>
    <row r="19" spans="1:8" ht="29.45" customHeight="1">
      <c r="A19" s="860"/>
      <c r="B19" s="866" t="s">
        <v>1127</v>
      </c>
      <c r="C19" s="870" t="s">
        <v>1192</v>
      </c>
      <c r="D19" s="874"/>
      <c r="E19" s="869"/>
      <c r="F19" s="865">
        <v>1000</v>
      </c>
      <c r="G19" s="865"/>
      <c r="H19" s="865">
        <v>1000</v>
      </c>
    </row>
    <row r="20" spans="1:8" ht="29.45" customHeight="1">
      <c r="A20" s="860"/>
      <c r="B20" s="866" t="s">
        <v>1129</v>
      </c>
      <c r="C20" s="870" t="s">
        <v>1193</v>
      </c>
      <c r="D20" s="874"/>
      <c r="E20" s="869"/>
      <c r="F20" s="865">
        <v>5000</v>
      </c>
      <c r="G20" s="865"/>
      <c r="H20" s="865">
        <v>5000</v>
      </c>
    </row>
    <row r="21" spans="1:8" ht="29.45" customHeight="1">
      <c r="A21" s="860"/>
      <c r="B21" s="866" t="s">
        <v>963</v>
      </c>
      <c r="C21" s="870" t="s">
        <v>227</v>
      </c>
      <c r="D21" s="874"/>
      <c r="E21" s="869"/>
      <c r="F21" s="865"/>
      <c r="G21" s="865">
        <v>500</v>
      </c>
      <c r="H21" s="865">
        <v>500</v>
      </c>
    </row>
    <row r="22" spans="1:8" ht="29.45" customHeight="1">
      <c r="A22" s="860"/>
      <c r="B22" s="866" t="s">
        <v>1139</v>
      </c>
      <c r="C22" s="870" t="s">
        <v>1194</v>
      </c>
      <c r="D22" s="874"/>
      <c r="E22" s="869"/>
      <c r="F22" s="865">
        <v>1000</v>
      </c>
      <c r="G22" s="865"/>
      <c r="H22" s="865">
        <v>1000</v>
      </c>
    </row>
    <row r="23" spans="1:8" ht="29.45" customHeight="1">
      <c r="A23" s="860"/>
      <c r="B23" s="866" t="s">
        <v>1141</v>
      </c>
      <c r="C23" s="867" t="s">
        <v>1195</v>
      </c>
      <c r="D23" s="874"/>
      <c r="E23" s="869"/>
      <c r="F23" s="865">
        <v>3000</v>
      </c>
      <c r="G23" s="865"/>
      <c r="H23" s="865">
        <v>3000</v>
      </c>
    </row>
    <row r="24" spans="1:8" ht="29.45" customHeight="1">
      <c r="A24" s="860"/>
      <c r="B24" s="866" t="s">
        <v>1300</v>
      </c>
      <c r="C24" s="867" t="s">
        <v>1301</v>
      </c>
      <c r="D24" s="874"/>
      <c r="E24" s="869"/>
      <c r="F24" s="865"/>
      <c r="G24" s="865">
        <v>2500</v>
      </c>
      <c r="H24" s="865">
        <v>2500</v>
      </c>
    </row>
    <row r="25" spans="1:8" ht="29.45" customHeight="1">
      <c r="A25" s="882"/>
      <c r="B25" s="883" t="s">
        <v>1145</v>
      </c>
      <c r="C25" s="884" t="s">
        <v>1196</v>
      </c>
      <c r="D25" s="885"/>
      <c r="E25" s="886" t="s">
        <v>1197</v>
      </c>
      <c r="F25" s="887">
        <v>11644.6</v>
      </c>
      <c r="G25" s="865">
        <v>2522.8000000000002</v>
      </c>
      <c r="H25" s="865">
        <v>14167.4</v>
      </c>
    </row>
    <row r="26" spans="1:8" ht="18.75">
      <c r="A26" s="860"/>
      <c r="B26" s="875" t="s">
        <v>1302</v>
      </c>
      <c r="C26" s="876" t="s">
        <v>1303</v>
      </c>
      <c r="D26" s="877"/>
      <c r="E26" s="878"/>
      <c r="F26" s="888"/>
      <c r="G26" s="888">
        <v>1500</v>
      </c>
      <c r="H26" s="888">
        <v>1500</v>
      </c>
    </row>
    <row r="27" spans="1:8" ht="18.75">
      <c r="A27" s="882"/>
      <c r="B27" s="883" t="s">
        <v>1147</v>
      </c>
      <c r="C27" s="884" t="s">
        <v>268</v>
      </c>
      <c r="D27" s="885"/>
      <c r="E27" s="886" t="s">
        <v>1198</v>
      </c>
      <c r="F27" s="887">
        <v>9525</v>
      </c>
      <c r="G27" s="865"/>
      <c r="H27" s="865">
        <v>9525</v>
      </c>
    </row>
    <row r="28" spans="1:8" ht="18.75">
      <c r="A28" s="860"/>
      <c r="B28" s="866"/>
      <c r="C28" s="870"/>
      <c r="D28" s="874"/>
      <c r="E28" s="869"/>
      <c r="F28" s="865"/>
      <c r="G28" s="865"/>
      <c r="H28" s="865"/>
    </row>
    <row r="29" spans="1:8">
      <c r="A29" s="807"/>
      <c r="B29" s="889"/>
      <c r="C29" s="889" t="s">
        <v>808</v>
      </c>
      <c r="D29" s="890">
        <f>SUM(D5:D18)</f>
        <v>141071.95000000001</v>
      </c>
      <c r="E29" s="869"/>
      <c r="F29" s="891">
        <f>SUM(F4:F27)</f>
        <v>20025</v>
      </c>
      <c r="G29" s="865">
        <f>SUM(G4:G28)</f>
        <v>0</v>
      </c>
      <c r="H29" s="865"/>
    </row>
    <row r="30" spans="1:8">
      <c r="A30" s="807"/>
      <c r="B30" s="892"/>
      <c r="C30" s="892" t="s">
        <v>1057</v>
      </c>
      <c r="D30" s="893">
        <v>14704.19</v>
      </c>
      <c r="E30" s="894"/>
      <c r="F30" s="865"/>
      <c r="G30" s="865"/>
      <c r="H30" s="865">
        <v>14704.19</v>
      </c>
    </row>
    <row r="31" spans="1:8">
      <c r="A31" s="807"/>
      <c r="B31" s="895"/>
      <c r="C31" s="895" t="s">
        <v>1058</v>
      </c>
      <c r="D31" s="893">
        <v>0</v>
      </c>
      <c r="E31" s="896"/>
      <c r="F31" s="865"/>
      <c r="G31" s="865"/>
      <c r="H31" s="865"/>
    </row>
    <row r="32" spans="1:8">
      <c r="A32" s="807"/>
      <c r="B32" s="897"/>
      <c r="C32" s="898" t="s">
        <v>619</v>
      </c>
      <c r="D32" s="890">
        <f>SUM(D29:D31)</f>
        <v>155776.14000000001</v>
      </c>
      <c r="E32" s="899"/>
      <c r="F32" s="891">
        <v>20025</v>
      </c>
      <c r="G32" s="865"/>
      <c r="H32" s="865"/>
    </row>
    <row r="33" spans="1:8">
      <c r="A33" s="807"/>
      <c r="C33" s="900" t="s">
        <v>337</v>
      </c>
      <c r="D33" s="901">
        <v>155776.14000000001</v>
      </c>
      <c r="E33" s="902"/>
      <c r="F33" s="901">
        <f>F32+D33</f>
        <v>175801.14</v>
      </c>
      <c r="G33" s="865"/>
      <c r="H33" s="865">
        <f>SUM(H5:H32)</f>
        <v>175801.13999999998</v>
      </c>
    </row>
  </sheetData>
  <mergeCells count="2">
    <mergeCell ref="B1:E1"/>
    <mergeCell ref="B2:E2"/>
  </mergeCells>
  <pageMargins left="0.25" right="0.25" top="0.75" bottom="0.75" header="0.3" footer="0.3"/>
  <pageSetup paperSize="9" scale="65" orientation="portrait" r:id="rId1"/>
  <headerFooter>
    <oddHeader>&amp;R&amp;F/&amp;A</oddHeader>
    <oddFooter>&amp;Rσελ. &amp;P/&amp;N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showRuler="0" showWhiteSpace="0" topLeftCell="A7" zoomScaleNormal="100" workbookViewId="0">
      <selection activeCell="I13" sqref="I13"/>
    </sheetView>
  </sheetViews>
  <sheetFormatPr defaultRowHeight="12.75"/>
  <cols>
    <col min="1" max="1" width="5.85546875" style="395" customWidth="1"/>
    <col min="2" max="2" width="13.85546875" style="402" customWidth="1"/>
    <col min="3" max="3" width="67.140625" style="426" customWidth="1"/>
    <col min="4" max="4" width="15.28515625" style="403" customWidth="1"/>
    <col min="5" max="5" width="34.140625" style="401" customWidth="1"/>
    <col min="6" max="6" width="16.7109375" customWidth="1"/>
    <col min="7" max="7" width="16.7109375" style="397" customWidth="1"/>
    <col min="8" max="8" width="16.5703125" customWidth="1"/>
    <col min="9" max="9" width="15.28515625" customWidth="1"/>
  </cols>
  <sheetData>
    <row r="1" spans="1:9" ht="15.75" customHeight="1">
      <c r="A1" s="615"/>
      <c r="B1" s="1169" t="s">
        <v>834</v>
      </c>
      <c r="C1" s="1169"/>
      <c r="D1" s="1169"/>
      <c r="E1" s="1169"/>
      <c r="F1" s="615"/>
    </row>
    <row r="2" spans="1:9" ht="15.75" customHeight="1">
      <c r="A2" s="615"/>
      <c r="B2" s="1170" t="s">
        <v>948</v>
      </c>
      <c r="C2" s="1170"/>
      <c r="D2" s="1170"/>
      <c r="E2" s="1170"/>
      <c r="F2" s="615"/>
    </row>
    <row r="3" spans="1:9" ht="38.25">
      <c r="A3" s="616" t="s">
        <v>804</v>
      </c>
      <c r="B3" s="620" t="s">
        <v>805</v>
      </c>
      <c r="C3" s="617" t="s">
        <v>806</v>
      </c>
      <c r="D3" s="618" t="s">
        <v>807</v>
      </c>
      <c r="E3" s="627" t="s">
        <v>122</v>
      </c>
      <c r="F3" s="627" t="s">
        <v>1062</v>
      </c>
      <c r="G3" s="677" t="s">
        <v>1212</v>
      </c>
      <c r="H3" s="627" t="s">
        <v>122</v>
      </c>
      <c r="I3" s="796" t="s">
        <v>1254</v>
      </c>
    </row>
    <row r="4" spans="1:9" s="394" customFormat="1" ht="25.5" customHeight="1">
      <c r="A4" s="630" t="s">
        <v>1199</v>
      </c>
      <c r="B4" s="630" t="s">
        <v>427</v>
      </c>
      <c r="C4" s="631" t="s">
        <v>178</v>
      </c>
      <c r="D4" s="632"/>
      <c r="E4" s="633" t="s">
        <v>1200</v>
      </c>
      <c r="F4" s="634">
        <v>800</v>
      </c>
      <c r="G4" s="672"/>
      <c r="H4" s="673"/>
      <c r="I4" s="775"/>
    </row>
    <row r="5" spans="1:9" s="394" customFormat="1" ht="69.75" customHeight="1">
      <c r="A5" s="619">
        <v>2</v>
      </c>
      <c r="B5" s="621" t="s">
        <v>433</v>
      </c>
      <c r="C5" s="622" t="s">
        <v>1046</v>
      </c>
      <c r="D5" s="623">
        <v>700</v>
      </c>
      <c r="E5" s="628"/>
      <c r="F5" s="634"/>
      <c r="G5" s="672"/>
      <c r="H5" s="673"/>
      <c r="I5" s="775"/>
    </row>
    <row r="6" spans="1:9" s="394" customFormat="1" ht="64.5" customHeight="1">
      <c r="A6" s="619">
        <v>3</v>
      </c>
      <c r="B6" s="621" t="s">
        <v>43</v>
      </c>
      <c r="C6" s="622" t="s">
        <v>879</v>
      </c>
      <c r="D6" s="623">
        <v>3000</v>
      </c>
      <c r="E6" s="628"/>
      <c r="F6" s="634"/>
      <c r="G6" s="672"/>
      <c r="H6" s="673"/>
      <c r="I6" s="775"/>
    </row>
    <row r="7" spans="1:9" s="418" customFormat="1" ht="191.25">
      <c r="A7" s="619">
        <v>4</v>
      </c>
      <c r="B7" s="624" t="s">
        <v>443</v>
      </c>
      <c r="C7" s="625" t="s">
        <v>1006</v>
      </c>
      <c r="D7" s="626">
        <v>14000</v>
      </c>
      <c r="E7" s="629" t="s">
        <v>1201</v>
      </c>
      <c r="F7" s="634">
        <v>4300</v>
      </c>
      <c r="G7" s="689">
        <v>-800</v>
      </c>
      <c r="H7" s="676" t="s">
        <v>1251</v>
      </c>
      <c r="I7" s="804">
        <v>-440.2</v>
      </c>
    </row>
    <row r="8" spans="1:9" s="418" customFormat="1" ht="38.25">
      <c r="A8" s="619">
        <v>5</v>
      </c>
      <c r="B8" s="624" t="s">
        <v>447</v>
      </c>
      <c r="C8" s="622" t="s">
        <v>199</v>
      </c>
      <c r="D8" s="626">
        <v>500</v>
      </c>
      <c r="E8" s="627" t="s">
        <v>1202</v>
      </c>
      <c r="F8" s="634">
        <v>200</v>
      </c>
      <c r="G8" s="675"/>
      <c r="H8" s="674"/>
      <c r="I8" s="805"/>
    </row>
    <row r="9" spans="1:9" s="394" customFormat="1" ht="18" customHeight="1">
      <c r="A9" s="619">
        <v>6</v>
      </c>
      <c r="B9" s="624" t="s">
        <v>363</v>
      </c>
      <c r="C9" s="622" t="s">
        <v>209</v>
      </c>
      <c r="D9" s="626">
        <v>400</v>
      </c>
      <c r="E9" s="688" t="s">
        <v>1047</v>
      </c>
      <c r="F9" s="635"/>
      <c r="G9" s="672"/>
      <c r="H9" s="673"/>
      <c r="I9" s="806"/>
    </row>
    <row r="10" spans="1:9" s="418" customFormat="1" ht="25.5">
      <c r="A10" s="619">
        <v>7</v>
      </c>
      <c r="B10" s="630" t="s">
        <v>63</v>
      </c>
      <c r="C10" s="631" t="s">
        <v>266</v>
      </c>
      <c r="D10" s="685"/>
      <c r="E10" s="682" t="s">
        <v>1203</v>
      </c>
      <c r="F10" s="686">
        <v>4225</v>
      </c>
      <c r="G10" s="675"/>
      <c r="H10" s="674"/>
      <c r="I10" s="805"/>
    </row>
    <row r="11" spans="1:9" s="418" customFormat="1" ht="26.25" thickBot="1">
      <c r="A11" s="680">
        <v>8</v>
      </c>
      <c r="B11" s="681" t="s">
        <v>35</v>
      </c>
      <c r="C11" s="683" t="s">
        <v>235</v>
      </c>
      <c r="D11" s="637"/>
      <c r="E11" s="684"/>
      <c r="F11" s="638"/>
      <c r="G11" s="678">
        <v>800</v>
      </c>
      <c r="H11" s="674"/>
      <c r="I11" s="805"/>
    </row>
    <row r="12" spans="1:9" s="418" customFormat="1" ht="15.75" thickTop="1">
      <c r="A12" s="798">
        <v>9</v>
      </c>
      <c r="B12" s="799" t="s">
        <v>11</v>
      </c>
      <c r="C12" s="803" t="s">
        <v>222</v>
      </c>
      <c r="D12" s="800"/>
      <c r="E12" s="684"/>
      <c r="F12" s="801"/>
      <c r="G12" s="802"/>
      <c r="H12" s="797"/>
      <c r="I12" s="804">
        <v>440.2</v>
      </c>
    </row>
    <row r="13" spans="1:9" s="394" customFormat="1" ht="15.75">
      <c r="A13" s="619"/>
      <c r="B13" s="639"/>
      <c r="C13" s="640" t="s">
        <v>808</v>
      </c>
      <c r="D13" s="687">
        <v>18600</v>
      </c>
      <c r="E13" s="628"/>
      <c r="F13" s="636">
        <v>9525</v>
      </c>
      <c r="G13" s="679">
        <f>SUM(G5:G11)</f>
        <v>0</v>
      </c>
      <c r="H13" s="673"/>
      <c r="I13" s="775">
        <f>SUM(I4:I12)</f>
        <v>0</v>
      </c>
    </row>
    <row r="14" spans="1:9" ht="15.75">
      <c r="A14" s="615"/>
      <c r="B14" s="615"/>
      <c r="C14" s="642" t="s">
        <v>337</v>
      </c>
      <c r="D14" s="641">
        <v>18600</v>
      </c>
      <c r="E14" s="643"/>
      <c r="F14" s="641">
        <v>28125</v>
      </c>
      <c r="G14" s="667"/>
      <c r="H14" s="671"/>
      <c r="I14" s="772"/>
    </row>
    <row r="15" spans="1:9">
      <c r="B15" s="1173"/>
      <c r="C15" s="1174"/>
      <c r="D15" s="398"/>
      <c r="E15" s="399"/>
      <c r="F15" s="397"/>
    </row>
    <row r="16" spans="1:9">
      <c r="B16" s="1174"/>
      <c r="C16" s="1174"/>
      <c r="D16" s="400"/>
    </row>
    <row r="18" spans="5:5">
      <c r="E18" s="404"/>
    </row>
  </sheetData>
  <mergeCells count="3">
    <mergeCell ref="B15:C16"/>
    <mergeCell ref="B1:E1"/>
    <mergeCell ref="B2:E2"/>
  </mergeCells>
  <pageMargins left="0.25" right="0.25" top="0.75" bottom="0.75" header="0.3" footer="0.3"/>
  <pageSetup paperSize="9" scale="65" orientation="portrait" r:id="rId1"/>
  <headerFooter>
    <oddHeader>&amp;R&amp;F/&amp;A</oddHeader>
    <oddFooter>&amp;Rσελ. &amp;P/&amp;N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9"/>
  <sheetViews>
    <sheetView topLeftCell="A22" workbookViewId="0">
      <selection activeCell="O20" sqref="O20"/>
    </sheetView>
  </sheetViews>
  <sheetFormatPr defaultRowHeight="12.75"/>
  <cols>
    <col min="1" max="1" width="5.42578125" customWidth="1"/>
    <col min="2" max="2" width="29" customWidth="1"/>
    <col min="4" max="4" width="14.42578125" customWidth="1"/>
    <col min="6" max="6" width="14.42578125" customWidth="1"/>
    <col min="8" max="8" width="14.28515625" customWidth="1"/>
    <col min="9" max="9" width="16.42578125" customWidth="1"/>
  </cols>
  <sheetData>
    <row r="1" spans="1:9" ht="15">
      <c r="A1" s="92" t="s">
        <v>293</v>
      </c>
      <c r="B1" s="93" t="s">
        <v>627</v>
      </c>
    </row>
    <row r="2" spans="1:9" ht="15">
      <c r="A2" s="94" t="s">
        <v>620</v>
      </c>
      <c r="B2" s="95" t="s">
        <v>628</v>
      </c>
    </row>
    <row r="3" spans="1:9" ht="15">
      <c r="A3" s="96" t="s">
        <v>335</v>
      </c>
      <c r="B3" s="97" t="s">
        <v>629</v>
      </c>
    </row>
    <row r="4" spans="1:9" ht="15.75" thickBot="1">
      <c r="A4" s="169"/>
      <c r="B4" s="170"/>
      <c r="C4" s="171"/>
      <c r="D4" s="171"/>
      <c r="E4" s="171"/>
      <c r="F4" s="171"/>
      <c r="G4" s="171"/>
      <c r="H4" s="171"/>
      <c r="I4" s="171"/>
    </row>
    <row r="5" spans="1:9" ht="15">
      <c r="A5" s="172"/>
      <c r="B5" s="173" t="s">
        <v>639</v>
      </c>
      <c r="C5" s="193"/>
      <c r="D5" s="197" t="s">
        <v>640</v>
      </c>
      <c r="E5" s="193"/>
      <c r="F5" s="197" t="s">
        <v>641</v>
      </c>
      <c r="G5" s="193"/>
      <c r="H5" s="197" t="s">
        <v>642</v>
      </c>
      <c r="I5" s="205" t="s">
        <v>619</v>
      </c>
    </row>
    <row r="6" spans="1:9" ht="15">
      <c r="A6" s="172"/>
      <c r="B6" s="173"/>
      <c r="C6" s="192" t="s">
        <v>643</v>
      </c>
      <c r="D6" s="198" t="s">
        <v>644</v>
      </c>
      <c r="E6" s="192" t="s">
        <v>643</v>
      </c>
      <c r="F6" s="198" t="s">
        <v>644</v>
      </c>
      <c r="G6" s="192" t="s">
        <v>645</v>
      </c>
      <c r="H6" s="198" t="s">
        <v>644</v>
      </c>
      <c r="I6" s="206"/>
    </row>
    <row r="7" spans="1:9" ht="25.5">
      <c r="A7" s="174" t="s">
        <v>293</v>
      </c>
      <c r="B7" s="183" t="s">
        <v>646</v>
      </c>
      <c r="C7" s="194">
        <v>100</v>
      </c>
      <c r="D7" s="199">
        <f>$I7*C7/100</f>
        <v>5350</v>
      </c>
      <c r="E7" s="202">
        <v>0</v>
      </c>
      <c r="F7" s="199">
        <f t="shared" ref="F7:H22" si="0">$I7*E7/100</f>
        <v>0</v>
      </c>
      <c r="G7" s="202">
        <v>0</v>
      </c>
      <c r="H7" s="199">
        <f t="shared" si="0"/>
        <v>0</v>
      </c>
      <c r="I7" s="207">
        <f>'2024-ΠΡΟΫΠ ΑΝΑ ΒΟΜ'!L2</f>
        <v>5350</v>
      </c>
    </row>
    <row r="8" spans="1:9" ht="15">
      <c r="A8" s="176" t="s">
        <v>335</v>
      </c>
      <c r="B8" s="183" t="s">
        <v>103</v>
      </c>
      <c r="C8" s="194">
        <v>0</v>
      </c>
      <c r="D8" s="199">
        <f t="shared" ref="D8:D32" si="1">$I8*C8/100</f>
        <v>0</v>
      </c>
      <c r="E8" s="202">
        <v>100</v>
      </c>
      <c r="F8" s="199">
        <f t="shared" si="0"/>
        <v>7852.27</v>
      </c>
      <c r="G8" s="202">
        <v>0</v>
      </c>
      <c r="H8" s="199">
        <f t="shared" si="0"/>
        <v>0</v>
      </c>
      <c r="I8" s="207">
        <f>'2024-ΠΡΟΫΠ ΑΝΑ ΒΟΜ'!L3</f>
        <v>7852.27</v>
      </c>
    </row>
    <row r="9" spans="1:9" ht="15">
      <c r="A9" s="176" t="s">
        <v>335</v>
      </c>
      <c r="B9" s="183" t="s">
        <v>104</v>
      </c>
      <c r="C9" s="194">
        <v>100</v>
      </c>
      <c r="D9" s="199">
        <f t="shared" si="1"/>
        <v>0</v>
      </c>
      <c r="E9" s="202">
        <v>0</v>
      </c>
      <c r="F9" s="199">
        <f t="shared" si="0"/>
        <v>0</v>
      </c>
      <c r="G9" s="202">
        <v>0</v>
      </c>
      <c r="H9" s="199">
        <f t="shared" si="0"/>
        <v>0</v>
      </c>
      <c r="I9" s="207">
        <f>'2024-ΠΡΟΫΠ ΑΝΑ ΒΟΜ'!L5</f>
        <v>0</v>
      </c>
    </row>
    <row r="10" spans="1:9" ht="15">
      <c r="A10" s="174" t="s">
        <v>293</v>
      </c>
      <c r="B10" s="183" t="s">
        <v>91</v>
      </c>
      <c r="C10" s="194">
        <v>25</v>
      </c>
      <c r="D10" s="199">
        <f>$I10*C10/100</f>
        <v>246664.0275</v>
      </c>
      <c r="E10" s="202">
        <v>75</v>
      </c>
      <c r="F10" s="199">
        <f t="shared" si="0"/>
        <v>739992.08250000002</v>
      </c>
      <c r="G10" s="202">
        <v>0</v>
      </c>
      <c r="H10" s="199">
        <f t="shared" si="0"/>
        <v>0</v>
      </c>
      <c r="I10" s="207">
        <f>'2024-ΠΡΟΫΠ ΑΝΑ ΒΟΜ'!L6</f>
        <v>986656.11</v>
      </c>
    </row>
    <row r="11" spans="1:9" ht="15">
      <c r="A11" s="174" t="s">
        <v>293</v>
      </c>
      <c r="B11" s="183" t="s">
        <v>89</v>
      </c>
      <c r="C11" s="194">
        <v>25</v>
      </c>
      <c r="D11" s="199">
        <f t="shared" si="1"/>
        <v>25000</v>
      </c>
      <c r="E11" s="202">
        <v>75</v>
      </c>
      <c r="F11" s="199">
        <f t="shared" si="0"/>
        <v>75000</v>
      </c>
      <c r="G11" s="202">
        <v>0</v>
      </c>
      <c r="H11" s="199">
        <f t="shared" si="0"/>
        <v>0</v>
      </c>
      <c r="I11" s="207">
        <f>'2024-ΠΡΟΫΠ ΑΝΑ ΒΟΜ'!L7</f>
        <v>100000</v>
      </c>
    </row>
    <row r="12" spans="1:9" ht="15">
      <c r="A12" s="174" t="s">
        <v>293</v>
      </c>
      <c r="B12" s="183" t="s">
        <v>88</v>
      </c>
      <c r="C12" s="194">
        <v>25</v>
      </c>
      <c r="D12" s="199">
        <f t="shared" si="1"/>
        <v>114432.5</v>
      </c>
      <c r="E12" s="202">
        <v>75</v>
      </c>
      <c r="F12" s="199">
        <f t="shared" si="0"/>
        <v>343297.5</v>
      </c>
      <c r="G12" s="202">
        <v>0</v>
      </c>
      <c r="H12" s="199">
        <f t="shared" si="0"/>
        <v>0</v>
      </c>
      <c r="I12" s="207">
        <f>'2024-ΠΡΟΫΠ ΑΝΑ ΒΟΜ'!L8</f>
        <v>457730</v>
      </c>
    </row>
    <row r="13" spans="1:9" ht="15">
      <c r="A13" s="174" t="s">
        <v>293</v>
      </c>
      <c r="B13" s="183" t="s">
        <v>105</v>
      </c>
      <c r="C13" s="194">
        <v>0</v>
      </c>
      <c r="D13" s="199">
        <f t="shared" si="1"/>
        <v>0</v>
      </c>
      <c r="E13" s="202">
        <v>0</v>
      </c>
      <c r="F13" s="199">
        <f t="shared" si="0"/>
        <v>0</v>
      </c>
      <c r="G13" s="202">
        <v>100</v>
      </c>
      <c r="H13" s="199">
        <f t="shared" si="0"/>
        <v>746305</v>
      </c>
      <c r="I13" s="207">
        <f>'2024-ΠΡΟΫΠ ΑΝΑ ΒΟΜ'!L9</f>
        <v>746305</v>
      </c>
    </row>
    <row r="14" spans="1:9" ht="15">
      <c r="A14" s="174" t="s">
        <v>293</v>
      </c>
      <c r="B14" s="183" t="s">
        <v>90</v>
      </c>
      <c r="C14" s="194">
        <v>25</v>
      </c>
      <c r="D14" s="199">
        <f t="shared" si="1"/>
        <v>11650</v>
      </c>
      <c r="E14" s="202">
        <v>75</v>
      </c>
      <c r="F14" s="199">
        <f t="shared" si="0"/>
        <v>34950</v>
      </c>
      <c r="G14" s="202">
        <v>0</v>
      </c>
      <c r="H14" s="199">
        <f t="shared" si="0"/>
        <v>0</v>
      </c>
      <c r="I14" s="207">
        <f>'2024-ΠΡΟΫΠ ΑΝΑ ΒΟΜ'!L10</f>
        <v>46600</v>
      </c>
    </row>
    <row r="15" spans="1:9" ht="15">
      <c r="A15" s="174" t="s">
        <v>293</v>
      </c>
      <c r="B15" s="183" t="s">
        <v>92</v>
      </c>
      <c r="C15" s="194">
        <v>25</v>
      </c>
      <c r="D15" s="199">
        <f t="shared" si="1"/>
        <v>155894.82</v>
      </c>
      <c r="E15" s="202">
        <v>75</v>
      </c>
      <c r="F15" s="199">
        <f t="shared" si="0"/>
        <v>467684.46</v>
      </c>
      <c r="G15" s="202">
        <v>0</v>
      </c>
      <c r="H15" s="199">
        <f t="shared" si="0"/>
        <v>0</v>
      </c>
      <c r="I15" s="207">
        <f>'2024-ΠΡΟΫΠ ΑΝΑ ΒΟΜ'!L11</f>
        <v>623579.28</v>
      </c>
    </row>
    <row r="16" spans="1:9" ht="15">
      <c r="A16" s="174" t="s">
        <v>293</v>
      </c>
      <c r="B16" s="183" t="s">
        <v>93</v>
      </c>
      <c r="C16" s="194">
        <v>25</v>
      </c>
      <c r="D16" s="199">
        <f t="shared" si="1"/>
        <v>160181.48249999998</v>
      </c>
      <c r="E16" s="202">
        <v>75</v>
      </c>
      <c r="F16" s="199">
        <f t="shared" si="0"/>
        <v>480544.44749999995</v>
      </c>
      <c r="G16" s="202">
        <v>0</v>
      </c>
      <c r="H16" s="199">
        <f t="shared" si="0"/>
        <v>0</v>
      </c>
      <c r="I16" s="207">
        <f>'2024-ΠΡΟΫΠ ΑΝΑ ΒΟΜ'!L12</f>
        <v>640725.92999999993</v>
      </c>
    </row>
    <row r="17" spans="1:9" ht="15">
      <c r="A17" s="174" t="s">
        <v>293</v>
      </c>
      <c r="B17" s="183" t="s">
        <v>94</v>
      </c>
      <c r="C17" s="194">
        <v>25</v>
      </c>
      <c r="D17" s="199">
        <f t="shared" si="1"/>
        <v>32125</v>
      </c>
      <c r="E17" s="202">
        <v>75</v>
      </c>
      <c r="F17" s="199">
        <f t="shared" si="0"/>
        <v>96375</v>
      </c>
      <c r="G17" s="202">
        <v>0</v>
      </c>
      <c r="H17" s="199">
        <f t="shared" si="0"/>
        <v>0</v>
      </c>
      <c r="I17" s="207">
        <f>'2024-ΠΡΟΫΠ ΑΝΑ ΒΟΜ'!L13</f>
        <v>128500</v>
      </c>
    </row>
    <row r="18" spans="1:9" ht="15">
      <c r="A18" s="177" t="s">
        <v>620</v>
      </c>
      <c r="B18" s="183" t="s">
        <v>95</v>
      </c>
      <c r="C18" s="194">
        <v>25</v>
      </c>
      <c r="D18" s="199">
        <f t="shared" si="1"/>
        <v>17750</v>
      </c>
      <c r="E18" s="202">
        <v>75</v>
      </c>
      <c r="F18" s="199">
        <f t="shared" si="0"/>
        <v>53250</v>
      </c>
      <c r="G18" s="202">
        <v>0</v>
      </c>
      <c r="H18" s="199">
        <f t="shared" si="0"/>
        <v>0</v>
      </c>
      <c r="I18" s="207">
        <f>'2024-ΠΡΟΫΠ ΑΝΑ ΒΟΜ'!L14</f>
        <v>71000</v>
      </c>
    </row>
    <row r="19" spans="1:9" ht="24">
      <c r="A19" s="177" t="s">
        <v>620</v>
      </c>
      <c r="B19" s="184" t="s">
        <v>106</v>
      </c>
      <c r="C19" s="194">
        <v>0</v>
      </c>
      <c r="D19" s="199">
        <f t="shared" si="1"/>
        <v>0</v>
      </c>
      <c r="E19" s="202">
        <v>100</v>
      </c>
      <c r="F19" s="199">
        <f t="shared" si="0"/>
        <v>6500</v>
      </c>
      <c r="G19" s="202">
        <v>0</v>
      </c>
      <c r="H19" s="199">
        <f t="shared" si="0"/>
        <v>0</v>
      </c>
      <c r="I19" s="207">
        <f>'2024-ΠΡΟΫΠ ΑΝΑ ΒΟΜ'!L15</f>
        <v>6500</v>
      </c>
    </row>
    <row r="20" spans="1:9" ht="22.5">
      <c r="A20" s="177" t="s">
        <v>620</v>
      </c>
      <c r="B20" s="185" t="s">
        <v>656</v>
      </c>
      <c r="C20" s="194">
        <v>25</v>
      </c>
      <c r="D20" s="199">
        <f t="shared" si="1"/>
        <v>72432.824999999997</v>
      </c>
      <c r="E20" s="202">
        <v>75</v>
      </c>
      <c r="F20" s="199">
        <f t="shared" si="0"/>
        <v>217298.47500000001</v>
      </c>
      <c r="G20" s="202">
        <v>0</v>
      </c>
      <c r="H20" s="199">
        <f t="shared" si="0"/>
        <v>0</v>
      </c>
      <c r="I20" s="207">
        <f>'2024-ΠΡΟΫΠ ΑΝΑ ΒΟΜ'!L16</f>
        <v>289731.3</v>
      </c>
    </row>
    <row r="21" spans="1:9" ht="22.5">
      <c r="A21" s="176" t="s">
        <v>335</v>
      </c>
      <c r="B21" s="186" t="s">
        <v>655</v>
      </c>
      <c r="C21" s="194">
        <v>25</v>
      </c>
      <c r="D21" s="199">
        <f t="shared" si="1"/>
        <v>210098.27499999999</v>
      </c>
      <c r="E21" s="202">
        <v>75</v>
      </c>
      <c r="F21" s="199">
        <f t="shared" si="0"/>
        <v>630294.82499999995</v>
      </c>
      <c r="G21" s="202">
        <v>0</v>
      </c>
      <c r="H21" s="199">
        <f t="shared" si="0"/>
        <v>0</v>
      </c>
      <c r="I21" s="207">
        <f>'2024-ΠΡΟΫΠ ΑΝΑ ΒΟΜ'!L17</f>
        <v>840393.1</v>
      </c>
    </row>
    <row r="22" spans="1:9" ht="15">
      <c r="A22" s="177" t="s">
        <v>620</v>
      </c>
      <c r="B22" s="183" t="s">
        <v>108</v>
      </c>
      <c r="C22" s="194">
        <v>0</v>
      </c>
      <c r="D22" s="199">
        <f t="shared" si="1"/>
        <v>0</v>
      </c>
      <c r="E22" s="202">
        <v>100</v>
      </c>
      <c r="F22" s="199">
        <f t="shared" si="0"/>
        <v>35715.89</v>
      </c>
      <c r="G22" s="202">
        <v>0</v>
      </c>
      <c r="H22" s="199">
        <f t="shared" si="0"/>
        <v>0</v>
      </c>
      <c r="I22" s="207">
        <f>'2024-ΠΡΟΫΠ ΑΝΑ ΒΟΜ'!L18</f>
        <v>35715.89</v>
      </c>
    </row>
    <row r="23" spans="1:9" ht="25.5">
      <c r="A23" s="174" t="s">
        <v>293</v>
      </c>
      <c r="B23" s="187" t="s">
        <v>657</v>
      </c>
      <c r="C23" s="194">
        <v>0</v>
      </c>
      <c r="D23" s="199">
        <f t="shared" si="1"/>
        <v>0</v>
      </c>
      <c r="E23" s="202">
        <v>0</v>
      </c>
      <c r="F23" s="199">
        <f t="shared" ref="F23:F25" si="2">$I23*E23/100</f>
        <v>0</v>
      </c>
      <c r="G23" s="202">
        <v>100</v>
      </c>
      <c r="H23" s="199">
        <f t="shared" ref="H23:H25" si="3">$I23*G23/100</f>
        <v>155300</v>
      </c>
      <c r="I23" s="207">
        <f>'2024-ΠΡΟΫΠ ΑΝΑ ΒΟΜ'!L19</f>
        <v>155300</v>
      </c>
    </row>
    <row r="24" spans="1:9" ht="25.5">
      <c r="A24" s="176" t="s">
        <v>335</v>
      </c>
      <c r="B24" s="183" t="s">
        <v>96</v>
      </c>
      <c r="C24" s="194">
        <v>0</v>
      </c>
      <c r="D24" s="199">
        <f t="shared" si="1"/>
        <v>0</v>
      </c>
      <c r="E24" s="202">
        <v>0</v>
      </c>
      <c r="F24" s="199">
        <f t="shared" si="2"/>
        <v>0</v>
      </c>
      <c r="G24" s="202">
        <v>100</v>
      </c>
      <c r="H24" s="199">
        <f t="shared" si="3"/>
        <v>0</v>
      </c>
      <c r="I24" s="207">
        <f>'2024-ΠΡΟΫΠ ΑΝΑ ΒΟΜ'!L20</f>
        <v>0</v>
      </c>
    </row>
    <row r="25" spans="1:9" ht="15.75" thickBot="1">
      <c r="A25" s="177" t="s">
        <v>620</v>
      </c>
      <c r="B25" s="188" t="s">
        <v>110</v>
      </c>
      <c r="C25" s="194">
        <v>25</v>
      </c>
      <c r="D25" s="199">
        <f t="shared" si="1"/>
        <v>330889.66749999992</v>
      </c>
      <c r="E25" s="202">
        <v>75</v>
      </c>
      <c r="F25" s="199">
        <f t="shared" si="2"/>
        <v>992669.00249999971</v>
      </c>
      <c r="G25" s="202">
        <v>0</v>
      </c>
      <c r="H25" s="199">
        <f t="shared" si="3"/>
        <v>0</v>
      </c>
      <c r="I25" s="207">
        <f>'2024-ΠΡΟΫΠ ΑΝΑ ΒΟΜ'!L21</f>
        <v>1323558.6699999997</v>
      </c>
    </row>
    <row r="26" spans="1:9" ht="15.75" thickBot="1">
      <c r="A26" s="178"/>
      <c r="B26" s="189" t="s">
        <v>622</v>
      </c>
      <c r="C26" s="195"/>
      <c r="D26" s="200">
        <f>SUM(D7:D25)</f>
        <v>1382468.5974999997</v>
      </c>
      <c r="E26" s="203"/>
      <c r="F26" s="200">
        <f>SUM(F7:F25)</f>
        <v>4181423.9524999997</v>
      </c>
      <c r="G26" s="203"/>
      <c r="H26" s="200">
        <f>SUM(H7:H25)</f>
        <v>901605</v>
      </c>
      <c r="I26" s="208">
        <f>SUM(I7:I25)</f>
        <v>6465497.5499999989</v>
      </c>
    </row>
    <row r="27" spans="1:9" ht="15">
      <c r="A27" s="174" t="s">
        <v>293</v>
      </c>
      <c r="B27" s="190" t="s">
        <v>623</v>
      </c>
      <c r="C27" s="194">
        <v>0</v>
      </c>
      <c r="D27" s="199" t="e">
        <f t="shared" si="1"/>
        <v>#REF!</v>
      </c>
      <c r="E27" s="202">
        <v>100</v>
      </c>
      <c r="F27" s="199" t="e">
        <f t="shared" ref="F27:F32" si="4">$I27*E27/100</f>
        <v>#REF!</v>
      </c>
      <c r="G27" s="202">
        <v>0</v>
      </c>
      <c r="H27" s="199" t="e">
        <f t="shared" ref="H27:H31" si="5">$I27*G27/100</f>
        <v>#REF!</v>
      </c>
      <c r="I27" s="207" t="e">
        <f>'2024-ΠΡΟΫΠ ΑΝΑ ΒΟΜ'!#REF!</f>
        <v>#REF!</v>
      </c>
    </row>
    <row r="28" spans="1:9" ht="15">
      <c r="A28" s="174" t="s">
        <v>293</v>
      </c>
      <c r="B28" s="190" t="s">
        <v>101</v>
      </c>
      <c r="C28" s="194">
        <v>0</v>
      </c>
      <c r="D28" s="199">
        <f t="shared" si="1"/>
        <v>0</v>
      </c>
      <c r="E28" s="202">
        <v>100</v>
      </c>
      <c r="F28" s="199">
        <f t="shared" si="4"/>
        <v>0</v>
      </c>
      <c r="G28" s="202">
        <v>0</v>
      </c>
      <c r="H28" s="199">
        <f t="shared" si="5"/>
        <v>0</v>
      </c>
      <c r="I28" s="207">
        <f>'2024-ΠΡΟΫΠ ΑΝΑ ΒΟΜ'!L23</f>
        <v>0</v>
      </c>
    </row>
    <row r="29" spans="1:9" ht="15">
      <c r="A29" s="174" t="s">
        <v>293</v>
      </c>
      <c r="B29" s="190" t="s">
        <v>99</v>
      </c>
      <c r="C29" s="194">
        <v>0</v>
      </c>
      <c r="D29" s="199">
        <f t="shared" si="1"/>
        <v>0</v>
      </c>
      <c r="E29" s="202">
        <v>0</v>
      </c>
      <c r="F29" s="199">
        <f t="shared" si="4"/>
        <v>0</v>
      </c>
      <c r="G29" s="202">
        <v>100</v>
      </c>
      <c r="H29" s="199">
        <f t="shared" si="5"/>
        <v>1470150</v>
      </c>
      <c r="I29" s="207">
        <f>'2024-ΠΡΟΫΠ ΑΝΑ ΒΟΜ'!L24</f>
        <v>1470150</v>
      </c>
    </row>
    <row r="30" spans="1:9" ht="15">
      <c r="A30" s="174" t="s">
        <v>293</v>
      </c>
      <c r="B30" s="190" t="s">
        <v>98</v>
      </c>
      <c r="C30" s="194">
        <v>0</v>
      </c>
      <c r="D30" s="199">
        <f t="shared" si="1"/>
        <v>0</v>
      </c>
      <c r="E30" s="202">
        <v>100</v>
      </c>
      <c r="F30" s="199">
        <f t="shared" si="4"/>
        <v>261367.57</v>
      </c>
      <c r="G30" s="202">
        <v>0</v>
      </c>
      <c r="H30" s="199">
        <f t="shared" si="5"/>
        <v>0</v>
      </c>
      <c r="I30" s="207">
        <f>'2024-ΠΡΟΫΠ ΑΝΑ ΒΟΜ'!L25</f>
        <v>261367.57</v>
      </c>
    </row>
    <row r="31" spans="1:9" ht="15">
      <c r="A31" s="324" t="s">
        <v>293</v>
      </c>
      <c r="B31" s="325" t="s">
        <v>733</v>
      </c>
      <c r="C31" s="320">
        <v>0</v>
      </c>
      <c r="D31" s="321"/>
      <c r="E31" s="322">
        <v>0</v>
      </c>
      <c r="F31" s="321"/>
      <c r="G31" s="322">
        <v>100</v>
      </c>
      <c r="H31" s="199">
        <f t="shared" si="5"/>
        <v>3800000</v>
      </c>
      <c r="I31" s="207">
        <f>'2024-ΠΡΟΫΠ ΑΝΑ ΒΟΜ'!L26</f>
        <v>3800000</v>
      </c>
    </row>
    <row r="32" spans="1:9" ht="27.75" customHeight="1">
      <c r="A32" s="326"/>
      <c r="B32" s="327" t="str">
        <f>'2024-ΠΡΟΫΠ ΑΝΑ ΒΟΜ'!B27</f>
        <v xml:space="preserve"> Αποδόσεις σε τρίτους (αντίκρ. Λογαριασμών κρατήσεων)</v>
      </c>
      <c r="C32" s="194">
        <v>25</v>
      </c>
      <c r="D32" s="199">
        <f t="shared" si="1"/>
        <v>130650</v>
      </c>
      <c r="E32" s="202">
        <v>75</v>
      </c>
      <c r="F32" s="199">
        <f t="shared" si="4"/>
        <v>391950</v>
      </c>
      <c r="G32" s="202">
        <v>0</v>
      </c>
      <c r="H32" s="199">
        <f t="shared" ref="H32" si="6">$I32*G32/100</f>
        <v>0</v>
      </c>
      <c r="I32" s="207">
        <f>'2024-ΠΡΟΫΠ ΑΝΑ ΒΟΜ'!L27</f>
        <v>522600</v>
      </c>
    </row>
    <row r="33" spans="1:9" ht="15.75" thickBot="1">
      <c r="B33" s="323" t="s">
        <v>647</v>
      </c>
      <c r="C33" s="196"/>
      <c r="D33" s="201" t="e">
        <f>SUM(D26:D32)</f>
        <v>#REF!</v>
      </c>
      <c r="E33" s="196"/>
      <c r="F33" s="201" t="e">
        <f>SUM(F26:F32)</f>
        <v>#REF!</v>
      </c>
      <c r="G33" s="204"/>
      <c r="H33" s="201" t="e">
        <f>SUM(H26:H32)</f>
        <v>#REF!</v>
      </c>
      <c r="I33" s="209" t="e">
        <f>SUM(I26:I32)</f>
        <v>#REF!</v>
      </c>
    </row>
    <row r="34" spans="1:9" ht="15.75" thickBot="1">
      <c r="B34" s="180"/>
      <c r="C34" s="181"/>
      <c r="D34" s="181"/>
      <c r="E34" s="181"/>
      <c r="F34" s="181"/>
      <c r="G34" s="181"/>
      <c r="H34" s="181"/>
      <c r="I34" s="182"/>
    </row>
    <row r="35" spans="1:9" ht="15">
      <c r="A35" s="172"/>
      <c r="B35" s="173" t="s">
        <v>648</v>
      </c>
      <c r="C35" s="193"/>
      <c r="D35" s="211" t="s">
        <v>640</v>
      </c>
      <c r="E35" s="193"/>
      <c r="F35" s="211" t="s">
        <v>641</v>
      </c>
      <c r="G35" s="193"/>
      <c r="H35" s="211" t="s">
        <v>642</v>
      </c>
      <c r="I35" s="205" t="s">
        <v>619</v>
      </c>
    </row>
    <row r="36" spans="1:9" ht="15">
      <c r="A36" s="172"/>
      <c r="B36" s="173"/>
      <c r="C36" s="192" t="s">
        <v>643</v>
      </c>
      <c r="D36" s="212" t="s">
        <v>644</v>
      </c>
      <c r="E36" s="192" t="s">
        <v>643</v>
      </c>
      <c r="F36" s="212" t="s">
        <v>644</v>
      </c>
      <c r="G36" s="192" t="s">
        <v>645</v>
      </c>
      <c r="H36" s="212" t="s">
        <v>644</v>
      </c>
      <c r="I36" s="206"/>
    </row>
    <row r="37" spans="1:9" ht="25.5">
      <c r="A37" s="174" t="s">
        <v>293</v>
      </c>
      <c r="B37" s="183" t="s">
        <v>646</v>
      </c>
      <c r="C37" s="194">
        <v>100</v>
      </c>
      <c r="D37" s="213">
        <f>$I37*C37/100</f>
        <v>2350</v>
      </c>
      <c r="E37" s="202">
        <v>0</v>
      </c>
      <c r="F37" s="213">
        <f t="shared" ref="F37:F55" si="7">$I37*E37/100</f>
        <v>0</v>
      </c>
      <c r="G37" s="202">
        <v>0</v>
      </c>
      <c r="H37" s="213">
        <f t="shared" ref="H37:H55" si="8">$I37*G37/100</f>
        <v>0</v>
      </c>
      <c r="I37" s="207">
        <f>'2024-ΠΡΟΫΠ ΑΝΑ ΒΟΜ'!G2</f>
        <v>2350</v>
      </c>
    </row>
    <row r="38" spans="1:9" ht="15">
      <c r="A38" s="176" t="s">
        <v>335</v>
      </c>
      <c r="B38" s="183" t="s">
        <v>103</v>
      </c>
      <c r="C38" s="194">
        <v>0</v>
      </c>
      <c r="D38" s="213">
        <f t="shared" ref="D38:D55" si="9">$I38*C38/100</f>
        <v>0</v>
      </c>
      <c r="E38" s="202">
        <v>100</v>
      </c>
      <c r="F38" s="213">
        <f t="shared" si="7"/>
        <v>0</v>
      </c>
      <c r="G38" s="202">
        <v>0</v>
      </c>
      <c r="H38" s="213">
        <f t="shared" si="8"/>
        <v>0</v>
      </c>
      <c r="I38" s="207">
        <f>'2024-ΠΡΟΫΠ ΑΝΑ ΒΟΜ'!G3</f>
        <v>0</v>
      </c>
    </row>
    <row r="39" spans="1:9" ht="15">
      <c r="A39" s="176" t="s">
        <v>335</v>
      </c>
      <c r="B39" s="183" t="s">
        <v>104</v>
      </c>
      <c r="C39" s="194">
        <v>100</v>
      </c>
      <c r="D39" s="213">
        <f t="shared" si="9"/>
        <v>0</v>
      </c>
      <c r="E39" s="202">
        <v>0</v>
      </c>
      <c r="F39" s="213">
        <f t="shared" si="7"/>
        <v>0</v>
      </c>
      <c r="G39" s="202">
        <v>0</v>
      </c>
      <c r="H39" s="213">
        <f t="shared" si="8"/>
        <v>0</v>
      </c>
      <c r="I39" s="207">
        <f>'2024-ΠΡΟΫΠ ΑΝΑ ΒΟΜ'!G5</f>
        <v>0</v>
      </c>
    </row>
    <row r="40" spans="1:9" ht="15">
      <c r="A40" s="174" t="s">
        <v>293</v>
      </c>
      <c r="B40" s="183" t="s">
        <v>91</v>
      </c>
      <c r="C40" s="194">
        <v>25</v>
      </c>
      <c r="D40" s="213">
        <f t="shared" si="9"/>
        <v>0</v>
      </c>
      <c r="E40" s="202">
        <v>75</v>
      </c>
      <c r="F40" s="213">
        <f t="shared" si="7"/>
        <v>0</v>
      </c>
      <c r="G40" s="202">
        <v>0</v>
      </c>
      <c r="H40" s="213">
        <f t="shared" si="8"/>
        <v>0</v>
      </c>
      <c r="I40" s="207">
        <f>'2024-ΠΡΟΫΠ ΑΝΑ ΒΟΜ'!G6</f>
        <v>0</v>
      </c>
    </row>
    <row r="41" spans="1:9" ht="15">
      <c r="A41" s="174" t="s">
        <v>293</v>
      </c>
      <c r="B41" s="183" t="s">
        <v>89</v>
      </c>
      <c r="C41" s="194">
        <v>25</v>
      </c>
      <c r="D41" s="213">
        <f t="shared" si="9"/>
        <v>0</v>
      </c>
      <c r="E41" s="202">
        <v>75</v>
      </c>
      <c r="F41" s="213">
        <f t="shared" si="7"/>
        <v>0</v>
      </c>
      <c r="G41" s="202">
        <v>0</v>
      </c>
      <c r="H41" s="213">
        <f t="shared" si="8"/>
        <v>0</v>
      </c>
      <c r="I41" s="207">
        <f>'2024-ΠΡΟΫΠ ΑΝΑ ΒΟΜ'!G7</f>
        <v>0</v>
      </c>
    </row>
    <row r="42" spans="1:9" ht="15">
      <c r="A42" s="174" t="s">
        <v>293</v>
      </c>
      <c r="B42" s="183" t="s">
        <v>88</v>
      </c>
      <c r="C42" s="194">
        <v>25</v>
      </c>
      <c r="D42" s="213">
        <f t="shared" si="9"/>
        <v>0</v>
      </c>
      <c r="E42" s="202">
        <v>75</v>
      </c>
      <c r="F42" s="213">
        <f t="shared" si="7"/>
        <v>0</v>
      </c>
      <c r="G42" s="202">
        <v>0</v>
      </c>
      <c r="H42" s="213">
        <f t="shared" si="8"/>
        <v>0</v>
      </c>
      <c r="I42" s="207">
        <f>'2024-ΠΡΟΫΠ ΑΝΑ ΒΟΜ'!G8</f>
        <v>0</v>
      </c>
    </row>
    <row r="43" spans="1:9" ht="15">
      <c r="A43" s="174" t="s">
        <v>293</v>
      </c>
      <c r="B43" s="183" t="s">
        <v>105</v>
      </c>
      <c r="C43" s="194">
        <v>0</v>
      </c>
      <c r="D43" s="213">
        <f t="shared" si="9"/>
        <v>0</v>
      </c>
      <c r="E43" s="202">
        <v>0</v>
      </c>
      <c r="F43" s="213">
        <f t="shared" si="7"/>
        <v>0</v>
      </c>
      <c r="G43" s="202">
        <v>100</v>
      </c>
      <c r="H43" s="213">
        <f t="shared" si="8"/>
        <v>352500</v>
      </c>
      <c r="I43" s="207">
        <f>'2024-ΠΡΟΫΠ ΑΝΑ ΒΟΜ'!G9</f>
        <v>352500</v>
      </c>
    </row>
    <row r="44" spans="1:9" ht="15">
      <c r="A44" s="174" t="s">
        <v>293</v>
      </c>
      <c r="B44" s="183" t="s">
        <v>90</v>
      </c>
      <c r="C44" s="194">
        <v>25</v>
      </c>
      <c r="D44" s="213">
        <f t="shared" si="9"/>
        <v>2000</v>
      </c>
      <c r="E44" s="202">
        <v>75</v>
      </c>
      <c r="F44" s="213">
        <f t="shared" si="7"/>
        <v>6000</v>
      </c>
      <c r="G44" s="202">
        <v>0</v>
      </c>
      <c r="H44" s="213">
        <f t="shared" si="8"/>
        <v>0</v>
      </c>
      <c r="I44" s="207">
        <f>'2024-ΠΡΟΫΠ ΑΝΑ ΒΟΜ'!G10</f>
        <v>8000</v>
      </c>
    </row>
    <row r="45" spans="1:9" ht="15">
      <c r="A45" s="174" t="s">
        <v>293</v>
      </c>
      <c r="B45" s="183" t="s">
        <v>92</v>
      </c>
      <c r="C45" s="194">
        <v>25</v>
      </c>
      <c r="D45" s="213">
        <f t="shared" si="9"/>
        <v>20</v>
      </c>
      <c r="E45" s="202">
        <v>75</v>
      </c>
      <c r="F45" s="213">
        <f t="shared" si="7"/>
        <v>60</v>
      </c>
      <c r="G45" s="202">
        <v>0</v>
      </c>
      <c r="H45" s="213">
        <f t="shared" si="8"/>
        <v>0</v>
      </c>
      <c r="I45" s="207">
        <f>'2024-ΠΡΟΫΠ ΑΝΑ ΒΟΜ'!G11</f>
        <v>80</v>
      </c>
    </row>
    <row r="46" spans="1:9" ht="15">
      <c r="A46" s="174" t="s">
        <v>293</v>
      </c>
      <c r="B46" s="183" t="s">
        <v>93</v>
      </c>
      <c r="C46" s="194">
        <v>25</v>
      </c>
      <c r="D46" s="213">
        <f t="shared" si="9"/>
        <v>0</v>
      </c>
      <c r="E46" s="202">
        <v>75</v>
      </c>
      <c r="F46" s="213">
        <f t="shared" si="7"/>
        <v>0</v>
      </c>
      <c r="G46" s="202">
        <v>0</v>
      </c>
      <c r="H46" s="213">
        <f t="shared" si="8"/>
        <v>0</v>
      </c>
      <c r="I46" s="207">
        <f>'2024-ΠΡΟΫΠ ΑΝΑ ΒΟΜ'!G12</f>
        <v>0</v>
      </c>
    </row>
    <row r="47" spans="1:9" ht="15">
      <c r="A47" s="174" t="s">
        <v>293</v>
      </c>
      <c r="B47" s="183" t="s">
        <v>94</v>
      </c>
      <c r="C47" s="194">
        <v>25</v>
      </c>
      <c r="D47" s="213">
        <f t="shared" si="9"/>
        <v>3500</v>
      </c>
      <c r="E47" s="202">
        <v>75</v>
      </c>
      <c r="F47" s="213">
        <f t="shared" si="7"/>
        <v>10500</v>
      </c>
      <c r="G47" s="202">
        <v>0</v>
      </c>
      <c r="H47" s="213">
        <f t="shared" si="8"/>
        <v>0</v>
      </c>
      <c r="I47" s="207">
        <f>'2024-ΠΡΟΫΠ ΑΝΑ ΒΟΜ'!G13</f>
        <v>14000</v>
      </c>
    </row>
    <row r="48" spans="1:9" ht="15">
      <c r="A48" s="177" t="s">
        <v>620</v>
      </c>
      <c r="B48" s="183" t="s">
        <v>95</v>
      </c>
      <c r="C48" s="194">
        <v>25</v>
      </c>
      <c r="D48" s="213">
        <f t="shared" si="9"/>
        <v>0</v>
      </c>
      <c r="E48" s="202">
        <v>75</v>
      </c>
      <c r="F48" s="213">
        <f t="shared" si="7"/>
        <v>0</v>
      </c>
      <c r="G48" s="202">
        <v>0</v>
      </c>
      <c r="H48" s="213">
        <f t="shared" si="8"/>
        <v>0</v>
      </c>
      <c r="I48" s="207">
        <f>'2024-ΠΡΟΫΠ ΑΝΑ ΒΟΜ'!G14</f>
        <v>0</v>
      </c>
    </row>
    <row r="49" spans="1:9" ht="24">
      <c r="A49" s="177" t="s">
        <v>620</v>
      </c>
      <c r="B49" s="184" t="s">
        <v>106</v>
      </c>
      <c r="C49" s="194">
        <v>0</v>
      </c>
      <c r="D49" s="213">
        <f t="shared" si="9"/>
        <v>0</v>
      </c>
      <c r="E49" s="202">
        <v>100</v>
      </c>
      <c r="F49" s="213">
        <f t="shared" si="7"/>
        <v>0</v>
      </c>
      <c r="G49" s="202">
        <v>0</v>
      </c>
      <c r="H49" s="213">
        <f t="shared" si="8"/>
        <v>0</v>
      </c>
      <c r="I49" s="207">
        <f>'2024-ΠΡΟΫΠ ΑΝΑ ΒΟΜ'!G15</f>
        <v>0</v>
      </c>
    </row>
    <row r="50" spans="1:9" ht="22.5">
      <c r="A50" s="177" t="s">
        <v>620</v>
      </c>
      <c r="B50" s="185" t="s">
        <v>656</v>
      </c>
      <c r="C50" s="194">
        <v>25</v>
      </c>
      <c r="D50" s="213">
        <f t="shared" si="9"/>
        <v>5587.5</v>
      </c>
      <c r="E50" s="202">
        <v>75</v>
      </c>
      <c r="F50" s="213">
        <f t="shared" si="7"/>
        <v>16762.5</v>
      </c>
      <c r="G50" s="202">
        <v>0</v>
      </c>
      <c r="H50" s="213">
        <f t="shared" si="8"/>
        <v>0</v>
      </c>
      <c r="I50" s="207">
        <f>'2024-ΠΡΟΫΠ ΑΝΑ ΒΟΜ'!G16</f>
        <v>22350</v>
      </c>
    </row>
    <row r="51" spans="1:9" ht="22.5">
      <c r="A51" s="176" t="s">
        <v>335</v>
      </c>
      <c r="B51" s="186" t="s">
        <v>655</v>
      </c>
      <c r="C51" s="194">
        <v>25</v>
      </c>
      <c r="D51" s="213">
        <f t="shared" si="9"/>
        <v>4000</v>
      </c>
      <c r="E51" s="202">
        <v>75</v>
      </c>
      <c r="F51" s="213">
        <f t="shared" si="7"/>
        <v>12000</v>
      </c>
      <c r="G51" s="202">
        <v>0</v>
      </c>
      <c r="H51" s="213">
        <f t="shared" si="8"/>
        <v>0</v>
      </c>
      <c r="I51" s="207">
        <f>'2024-ΠΡΟΫΠ ΑΝΑ ΒΟΜ'!G17</f>
        <v>16000</v>
      </c>
    </row>
    <row r="52" spans="1:9" ht="15">
      <c r="A52" s="177" t="s">
        <v>620</v>
      </c>
      <c r="B52" s="183" t="s">
        <v>108</v>
      </c>
      <c r="C52" s="194">
        <v>0</v>
      </c>
      <c r="D52" s="213">
        <f t="shared" si="9"/>
        <v>0</v>
      </c>
      <c r="E52" s="202">
        <v>100</v>
      </c>
      <c r="F52" s="213">
        <f t="shared" si="7"/>
        <v>0</v>
      </c>
      <c r="G52" s="202">
        <v>0</v>
      </c>
      <c r="H52" s="213">
        <f t="shared" si="8"/>
        <v>0</v>
      </c>
      <c r="I52" s="207">
        <f>'2024-ΠΡΟΫΠ ΑΝΑ ΒΟΜ'!G18</f>
        <v>0</v>
      </c>
    </row>
    <row r="53" spans="1:9" ht="25.5">
      <c r="A53" s="174" t="s">
        <v>293</v>
      </c>
      <c r="B53" s="187" t="s">
        <v>657</v>
      </c>
      <c r="C53" s="194">
        <v>0</v>
      </c>
      <c r="D53" s="213">
        <f t="shared" si="9"/>
        <v>0</v>
      </c>
      <c r="E53" s="202">
        <v>0</v>
      </c>
      <c r="F53" s="213">
        <f t="shared" si="7"/>
        <v>0</v>
      </c>
      <c r="G53" s="202">
        <v>100</v>
      </c>
      <c r="H53" s="213">
        <f t="shared" si="8"/>
        <v>0</v>
      </c>
      <c r="I53" s="207">
        <f>'2024-ΠΡΟΫΠ ΑΝΑ ΒΟΜ'!G19</f>
        <v>0</v>
      </c>
    </row>
    <row r="54" spans="1:9" ht="25.5">
      <c r="A54" s="176" t="s">
        <v>335</v>
      </c>
      <c r="B54" s="183" t="s">
        <v>96</v>
      </c>
      <c r="C54" s="194">
        <v>0</v>
      </c>
      <c r="D54" s="213">
        <f t="shared" si="9"/>
        <v>0</v>
      </c>
      <c r="E54" s="202">
        <v>0</v>
      </c>
      <c r="F54" s="213">
        <f t="shared" si="7"/>
        <v>0</v>
      </c>
      <c r="G54" s="202">
        <v>100</v>
      </c>
      <c r="H54" s="213">
        <f t="shared" si="8"/>
        <v>0</v>
      </c>
      <c r="I54" s="207">
        <f>'2024-ΠΡΟΫΠ ΑΝΑ ΒΟΜ'!G20</f>
        <v>0</v>
      </c>
    </row>
    <row r="55" spans="1:9" ht="15.75" thickBot="1">
      <c r="A55" s="177" t="s">
        <v>620</v>
      </c>
      <c r="B55" s="188" t="s">
        <v>110</v>
      </c>
      <c r="C55" s="194">
        <v>25</v>
      </c>
      <c r="D55" s="213">
        <f t="shared" si="9"/>
        <v>6206.25</v>
      </c>
      <c r="E55" s="202">
        <v>75</v>
      </c>
      <c r="F55" s="213">
        <f t="shared" si="7"/>
        <v>18618.75</v>
      </c>
      <c r="G55" s="202">
        <v>0</v>
      </c>
      <c r="H55" s="213">
        <f t="shared" si="8"/>
        <v>0</v>
      </c>
      <c r="I55" s="207">
        <f>'2024-ΠΡΟΫΠ ΑΝΑ ΒΟΜ'!G21</f>
        <v>24825</v>
      </c>
    </row>
    <row r="56" spans="1:9" ht="15.75" thickBot="1">
      <c r="A56" s="178"/>
      <c r="B56" s="189" t="s">
        <v>622</v>
      </c>
      <c r="C56" s="195"/>
      <c r="D56" s="214">
        <f>SUM(D37:D55)</f>
        <v>23663.75</v>
      </c>
      <c r="E56" s="203"/>
      <c r="F56" s="214">
        <f>SUM(F37:F55)</f>
        <v>63941.25</v>
      </c>
      <c r="G56" s="203"/>
      <c r="H56" s="214">
        <f>SUM(H37:H55)</f>
        <v>352500</v>
      </c>
      <c r="I56" s="208">
        <f>SUM(I37:I55)</f>
        <v>440105</v>
      </c>
    </row>
    <row r="57" spans="1:9" ht="15">
      <c r="A57" s="174" t="s">
        <v>293</v>
      </c>
      <c r="B57" s="190" t="s">
        <v>623</v>
      </c>
      <c r="C57" s="210">
        <v>0</v>
      </c>
      <c r="D57" s="215" t="e">
        <f t="shared" ref="D57:D61" si="10">$I57*C57/100</f>
        <v>#REF!</v>
      </c>
      <c r="E57" s="216">
        <v>100</v>
      </c>
      <c r="F57" s="215" t="e">
        <f t="shared" ref="F57:F61" si="11">$I57*E57/100</f>
        <v>#REF!</v>
      </c>
      <c r="G57" s="216">
        <v>0</v>
      </c>
      <c r="H57" s="215" t="e">
        <f t="shared" ref="H57:H61" si="12">$I57*G57/100</f>
        <v>#REF!</v>
      </c>
      <c r="I57" s="217" t="e">
        <f>'2024-ΠΡΟΫΠ ΑΝΑ ΒΟΜ'!#REF!</f>
        <v>#REF!</v>
      </c>
    </row>
    <row r="58" spans="1:9" ht="15">
      <c r="A58" s="174" t="s">
        <v>293</v>
      </c>
      <c r="B58" s="190" t="s">
        <v>101</v>
      </c>
      <c r="C58" s="175">
        <v>0</v>
      </c>
      <c r="D58" s="215">
        <f t="shared" si="10"/>
        <v>0</v>
      </c>
      <c r="E58" s="216">
        <v>100</v>
      </c>
      <c r="F58" s="215">
        <f t="shared" si="11"/>
        <v>0</v>
      </c>
      <c r="G58" s="216">
        <v>0</v>
      </c>
      <c r="H58" s="215">
        <f t="shared" si="12"/>
        <v>0</v>
      </c>
      <c r="I58" s="217">
        <f>'2024-ΠΡΟΫΠ ΑΝΑ ΒΟΜ'!G23</f>
        <v>0</v>
      </c>
    </row>
    <row r="59" spans="1:9" ht="15">
      <c r="A59" s="174" t="s">
        <v>293</v>
      </c>
      <c r="B59" s="190" t="s">
        <v>99</v>
      </c>
      <c r="C59" s="175">
        <v>0</v>
      </c>
      <c r="D59" s="215">
        <f t="shared" si="10"/>
        <v>0</v>
      </c>
      <c r="E59" s="216">
        <v>0</v>
      </c>
      <c r="F59" s="215">
        <f t="shared" si="11"/>
        <v>0</v>
      </c>
      <c r="G59" s="216">
        <v>100</v>
      </c>
      <c r="H59" s="215">
        <f t="shared" si="12"/>
        <v>0</v>
      </c>
      <c r="I59" s="217">
        <f>'2024-ΠΡΟΫΠ ΑΝΑ ΒΟΜ'!G24</f>
        <v>0</v>
      </c>
    </row>
    <row r="60" spans="1:9" ht="15">
      <c r="A60" s="174" t="s">
        <v>293</v>
      </c>
      <c r="B60" s="190" t="s">
        <v>98</v>
      </c>
      <c r="C60" s="175">
        <v>0</v>
      </c>
      <c r="D60" s="215">
        <f t="shared" si="10"/>
        <v>0</v>
      </c>
      <c r="E60" s="216">
        <v>100</v>
      </c>
      <c r="F60" s="215">
        <f t="shared" si="11"/>
        <v>0</v>
      </c>
      <c r="G60" s="216">
        <v>0</v>
      </c>
      <c r="H60" s="215">
        <f t="shared" si="12"/>
        <v>0</v>
      </c>
      <c r="I60" s="217">
        <f>'2024-ΠΡΟΫΠ ΑΝΑ ΒΟΜ'!G25</f>
        <v>0</v>
      </c>
    </row>
    <row r="61" spans="1:9" ht="15.75" thickBot="1">
      <c r="A61" s="324" t="s">
        <v>293</v>
      </c>
      <c r="B61" s="325" t="s">
        <v>733</v>
      </c>
      <c r="C61" s="328">
        <v>0</v>
      </c>
      <c r="D61" s="215">
        <f t="shared" si="10"/>
        <v>0</v>
      </c>
      <c r="E61" s="216">
        <v>0</v>
      </c>
      <c r="F61" s="215">
        <f t="shared" si="11"/>
        <v>0</v>
      </c>
      <c r="G61" s="216">
        <v>100</v>
      </c>
      <c r="H61" s="215">
        <f t="shared" si="12"/>
        <v>0</v>
      </c>
      <c r="I61" s="217">
        <f>'2024-ΠΡΟΫΠ ΑΝΑ ΒΟΜ'!G26</f>
        <v>0</v>
      </c>
    </row>
    <row r="62" spans="1:9" ht="13.5" thickBot="1">
      <c r="B62" s="191" t="s">
        <v>647</v>
      </c>
      <c r="C62" s="179"/>
      <c r="D62" s="179" t="e">
        <f>SUM(D56:D61)</f>
        <v>#REF!</v>
      </c>
      <c r="E62" s="179"/>
      <c r="F62" s="179" t="e">
        <f t="shared" ref="F62:I62" si="13">SUM(F56:F61)</f>
        <v>#REF!</v>
      </c>
      <c r="G62" s="179"/>
      <c r="H62" s="179" t="e">
        <f t="shared" si="13"/>
        <v>#REF!</v>
      </c>
      <c r="I62" s="179" t="e">
        <f t="shared" si="13"/>
        <v>#REF!</v>
      </c>
    </row>
    <row r="63" spans="1:9" ht="13.5" thickBot="1"/>
    <row r="64" spans="1:9" ht="15">
      <c r="A64" s="172"/>
      <c r="B64" s="173" t="s">
        <v>649</v>
      </c>
      <c r="C64" s="193"/>
      <c r="D64" s="211" t="s">
        <v>640</v>
      </c>
      <c r="E64" s="193"/>
      <c r="F64" s="211" t="s">
        <v>641</v>
      </c>
      <c r="G64" s="193"/>
      <c r="H64" s="211" t="s">
        <v>642</v>
      </c>
      <c r="I64" s="205" t="s">
        <v>619</v>
      </c>
    </row>
    <row r="65" spans="1:9" ht="15">
      <c r="A65" s="172"/>
      <c r="B65" s="173"/>
      <c r="C65" s="192" t="s">
        <v>643</v>
      </c>
      <c r="D65" s="212" t="s">
        <v>644</v>
      </c>
      <c r="E65" s="192" t="s">
        <v>643</v>
      </c>
      <c r="F65" s="212" t="s">
        <v>644</v>
      </c>
      <c r="G65" s="192" t="s">
        <v>645</v>
      </c>
      <c r="H65" s="212" t="s">
        <v>644</v>
      </c>
      <c r="I65" s="206"/>
    </row>
    <row r="66" spans="1:9" ht="25.5">
      <c r="A66" s="174" t="s">
        <v>293</v>
      </c>
      <c r="B66" s="183" t="s">
        <v>646</v>
      </c>
      <c r="C66" s="194">
        <v>100</v>
      </c>
      <c r="D66" s="213">
        <f>$I66*C66/100</f>
        <v>0</v>
      </c>
      <c r="E66" s="202">
        <v>0</v>
      </c>
      <c r="F66" s="213">
        <f t="shared" ref="F66:F84" si="14">$I66*E66/100</f>
        <v>0</v>
      </c>
      <c r="G66" s="202">
        <v>0</v>
      </c>
      <c r="H66" s="213">
        <f t="shared" ref="H66:H84" si="15">$I66*G66/100</f>
        <v>0</v>
      </c>
      <c r="I66" s="207">
        <f>'2024-ΠΡΟΫΠ ΑΝΑ ΒΟΜ'!F2</f>
        <v>0</v>
      </c>
    </row>
    <row r="67" spans="1:9" ht="15">
      <c r="A67" s="176" t="s">
        <v>335</v>
      </c>
      <c r="B67" s="183" t="s">
        <v>103</v>
      </c>
      <c r="C67" s="194">
        <v>0</v>
      </c>
      <c r="D67" s="213">
        <f t="shared" ref="D67:D84" si="16">$I67*C67/100</f>
        <v>0</v>
      </c>
      <c r="E67" s="202">
        <v>100</v>
      </c>
      <c r="F67" s="213">
        <f t="shared" si="14"/>
        <v>0</v>
      </c>
      <c r="G67" s="202">
        <v>0</v>
      </c>
      <c r="H67" s="213">
        <f t="shared" si="15"/>
        <v>0</v>
      </c>
      <c r="I67" s="207">
        <f>'2024-ΠΡΟΫΠ ΑΝΑ ΒΟΜ'!F3</f>
        <v>0</v>
      </c>
    </row>
    <row r="68" spans="1:9" ht="15">
      <c r="A68" s="176" t="s">
        <v>335</v>
      </c>
      <c r="B68" s="183" t="s">
        <v>104</v>
      </c>
      <c r="C68" s="194">
        <v>100</v>
      </c>
      <c r="D68" s="213">
        <f t="shared" si="16"/>
        <v>0</v>
      </c>
      <c r="E68" s="202">
        <v>0</v>
      </c>
      <c r="F68" s="213">
        <f t="shared" si="14"/>
        <v>0</v>
      </c>
      <c r="G68" s="202">
        <v>0</v>
      </c>
      <c r="H68" s="213">
        <f t="shared" si="15"/>
        <v>0</v>
      </c>
      <c r="I68" s="207">
        <f>'2024-ΠΡΟΫΠ ΑΝΑ ΒΟΜ'!F5</f>
        <v>0</v>
      </c>
    </row>
    <row r="69" spans="1:9" ht="15">
      <c r="A69" s="174" t="s">
        <v>293</v>
      </c>
      <c r="B69" s="183" t="s">
        <v>91</v>
      </c>
      <c r="C69" s="194">
        <v>25</v>
      </c>
      <c r="D69" s="213">
        <f t="shared" si="16"/>
        <v>0</v>
      </c>
      <c r="E69" s="202">
        <v>75</v>
      </c>
      <c r="F69" s="213">
        <f t="shared" si="14"/>
        <v>0</v>
      </c>
      <c r="G69" s="202">
        <v>0</v>
      </c>
      <c r="H69" s="213">
        <f t="shared" si="15"/>
        <v>0</v>
      </c>
      <c r="I69" s="207">
        <f>'2024-ΠΡΟΫΠ ΑΝΑ ΒΟΜ'!F6</f>
        <v>0</v>
      </c>
    </row>
    <row r="70" spans="1:9" ht="15">
      <c r="A70" s="174" t="s">
        <v>293</v>
      </c>
      <c r="B70" s="183" t="s">
        <v>89</v>
      </c>
      <c r="C70" s="194">
        <v>25</v>
      </c>
      <c r="D70" s="213">
        <f t="shared" si="16"/>
        <v>0</v>
      </c>
      <c r="E70" s="202">
        <v>75</v>
      </c>
      <c r="F70" s="213">
        <f t="shared" si="14"/>
        <v>0</v>
      </c>
      <c r="G70" s="202">
        <v>0</v>
      </c>
      <c r="H70" s="213">
        <f t="shared" si="15"/>
        <v>0</v>
      </c>
      <c r="I70" s="207">
        <f>'2024-ΠΡΟΫΠ ΑΝΑ ΒΟΜ'!F7</f>
        <v>0</v>
      </c>
    </row>
    <row r="71" spans="1:9" ht="15">
      <c r="A71" s="174" t="s">
        <v>293</v>
      </c>
      <c r="B71" s="183" t="s">
        <v>88</v>
      </c>
      <c r="C71" s="194">
        <v>25</v>
      </c>
      <c r="D71" s="213">
        <f t="shared" si="16"/>
        <v>24420</v>
      </c>
      <c r="E71" s="202">
        <v>75</v>
      </c>
      <c r="F71" s="213">
        <f t="shared" si="14"/>
        <v>73260</v>
      </c>
      <c r="G71" s="202">
        <v>0</v>
      </c>
      <c r="H71" s="213">
        <f t="shared" si="15"/>
        <v>0</v>
      </c>
      <c r="I71" s="207">
        <f>'2024-ΠΡΟΫΠ ΑΝΑ ΒΟΜ'!F8</f>
        <v>97680</v>
      </c>
    </row>
    <row r="72" spans="1:9" ht="15">
      <c r="A72" s="174" t="s">
        <v>293</v>
      </c>
      <c r="B72" s="183" t="s">
        <v>105</v>
      </c>
      <c r="C72" s="194">
        <v>0</v>
      </c>
      <c r="D72" s="213">
        <f t="shared" si="16"/>
        <v>0</v>
      </c>
      <c r="E72" s="202">
        <v>0</v>
      </c>
      <c r="F72" s="213">
        <f t="shared" si="14"/>
        <v>0</v>
      </c>
      <c r="G72" s="202">
        <v>100</v>
      </c>
      <c r="H72" s="213">
        <f t="shared" si="15"/>
        <v>30000</v>
      </c>
      <c r="I72" s="207">
        <f>'2024-ΠΡΟΫΠ ΑΝΑ ΒΟΜ'!F9</f>
        <v>30000</v>
      </c>
    </row>
    <row r="73" spans="1:9" ht="15">
      <c r="A73" s="174" t="s">
        <v>293</v>
      </c>
      <c r="B73" s="183" t="s">
        <v>90</v>
      </c>
      <c r="C73" s="194">
        <v>25</v>
      </c>
      <c r="D73" s="213">
        <f t="shared" si="16"/>
        <v>1500</v>
      </c>
      <c r="E73" s="202">
        <v>75</v>
      </c>
      <c r="F73" s="213">
        <f t="shared" si="14"/>
        <v>4500</v>
      </c>
      <c r="G73" s="202">
        <v>0</v>
      </c>
      <c r="H73" s="213">
        <f t="shared" si="15"/>
        <v>0</v>
      </c>
      <c r="I73" s="207">
        <f>'2024-ΠΡΟΫΠ ΑΝΑ ΒΟΜ'!F10</f>
        <v>6000</v>
      </c>
    </row>
    <row r="74" spans="1:9" ht="15">
      <c r="A74" s="174" t="s">
        <v>293</v>
      </c>
      <c r="B74" s="183" t="s">
        <v>92</v>
      </c>
      <c r="C74" s="194">
        <v>25</v>
      </c>
      <c r="D74" s="213">
        <f t="shared" si="16"/>
        <v>100</v>
      </c>
      <c r="E74" s="202">
        <v>75</v>
      </c>
      <c r="F74" s="213">
        <f t="shared" si="14"/>
        <v>300</v>
      </c>
      <c r="G74" s="202">
        <v>0</v>
      </c>
      <c r="H74" s="213">
        <f t="shared" si="15"/>
        <v>0</v>
      </c>
      <c r="I74" s="207">
        <f>'2024-ΠΡΟΫΠ ΑΝΑ ΒΟΜ'!F11</f>
        <v>400</v>
      </c>
    </row>
    <row r="75" spans="1:9" ht="15">
      <c r="A75" s="174" t="s">
        <v>293</v>
      </c>
      <c r="B75" s="183" t="s">
        <v>93</v>
      </c>
      <c r="C75" s="194">
        <v>25</v>
      </c>
      <c r="D75" s="213">
        <f t="shared" si="16"/>
        <v>0</v>
      </c>
      <c r="E75" s="202">
        <v>75</v>
      </c>
      <c r="F75" s="213">
        <f t="shared" si="14"/>
        <v>0</v>
      </c>
      <c r="G75" s="202">
        <v>0</v>
      </c>
      <c r="H75" s="213">
        <f t="shared" si="15"/>
        <v>0</v>
      </c>
      <c r="I75" s="207">
        <f>'2024-ΠΡΟΫΠ ΑΝΑ ΒΟΜ'!F12</f>
        <v>0</v>
      </c>
    </row>
    <row r="76" spans="1:9" ht="15">
      <c r="A76" s="174" t="s">
        <v>293</v>
      </c>
      <c r="B76" s="183" t="s">
        <v>94</v>
      </c>
      <c r="C76" s="194">
        <v>25</v>
      </c>
      <c r="D76" s="213">
        <f t="shared" si="16"/>
        <v>6750</v>
      </c>
      <c r="E76" s="202">
        <v>75</v>
      </c>
      <c r="F76" s="213">
        <f t="shared" si="14"/>
        <v>20250</v>
      </c>
      <c r="G76" s="202">
        <v>0</v>
      </c>
      <c r="H76" s="213">
        <f t="shared" si="15"/>
        <v>0</v>
      </c>
      <c r="I76" s="207">
        <f>'2024-ΠΡΟΫΠ ΑΝΑ ΒΟΜ'!F13</f>
        <v>27000</v>
      </c>
    </row>
    <row r="77" spans="1:9" ht="15">
      <c r="A77" s="177" t="s">
        <v>620</v>
      </c>
      <c r="B77" s="183" t="s">
        <v>95</v>
      </c>
      <c r="C77" s="194">
        <v>25</v>
      </c>
      <c r="D77" s="213">
        <f t="shared" si="16"/>
        <v>1875</v>
      </c>
      <c r="E77" s="202">
        <v>75</v>
      </c>
      <c r="F77" s="213">
        <f t="shared" si="14"/>
        <v>5625</v>
      </c>
      <c r="G77" s="202">
        <v>0</v>
      </c>
      <c r="H77" s="213">
        <f t="shared" si="15"/>
        <v>0</v>
      </c>
      <c r="I77" s="207">
        <f>'2024-ΠΡΟΫΠ ΑΝΑ ΒΟΜ'!F14</f>
        <v>7500</v>
      </c>
    </row>
    <row r="78" spans="1:9" ht="24">
      <c r="A78" s="177" t="s">
        <v>620</v>
      </c>
      <c r="B78" s="184" t="s">
        <v>106</v>
      </c>
      <c r="C78" s="194">
        <v>0</v>
      </c>
      <c r="D78" s="213">
        <f t="shared" si="16"/>
        <v>0</v>
      </c>
      <c r="E78" s="202">
        <v>100</v>
      </c>
      <c r="F78" s="213">
        <f t="shared" si="14"/>
        <v>800</v>
      </c>
      <c r="G78" s="202">
        <v>0</v>
      </c>
      <c r="H78" s="213">
        <f t="shared" si="15"/>
        <v>0</v>
      </c>
      <c r="I78" s="207">
        <f>'2024-ΠΡΟΫΠ ΑΝΑ ΒΟΜ'!F15</f>
        <v>800</v>
      </c>
    </row>
    <row r="79" spans="1:9" ht="22.5">
      <c r="A79" s="177" t="s">
        <v>620</v>
      </c>
      <c r="B79" s="185" t="s">
        <v>656</v>
      </c>
      <c r="C79" s="194">
        <v>25</v>
      </c>
      <c r="D79" s="213">
        <f t="shared" si="16"/>
        <v>10125</v>
      </c>
      <c r="E79" s="202">
        <v>75</v>
      </c>
      <c r="F79" s="213">
        <f t="shared" si="14"/>
        <v>30375</v>
      </c>
      <c r="G79" s="202">
        <v>0</v>
      </c>
      <c r="H79" s="213">
        <f t="shared" si="15"/>
        <v>0</v>
      </c>
      <c r="I79" s="207">
        <f>'2024-ΠΡΟΫΠ ΑΝΑ ΒΟΜ'!F16</f>
        <v>40500</v>
      </c>
    </row>
    <row r="80" spans="1:9" ht="22.5">
      <c r="A80" s="176" t="s">
        <v>335</v>
      </c>
      <c r="B80" s="186" t="s">
        <v>655</v>
      </c>
      <c r="C80" s="194">
        <v>25</v>
      </c>
      <c r="D80" s="213">
        <f t="shared" si="16"/>
        <v>3000</v>
      </c>
      <c r="E80" s="202">
        <v>75</v>
      </c>
      <c r="F80" s="213">
        <f t="shared" si="14"/>
        <v>9000</v>
      </c>
      <c r="G80" s="202">
        <v>0</v>
      </c>
      <c r="H80" s="213">
        <f t="shared" si="15"/>
        <v>0</v>
      </c>
      <c r="I80" s="207">
        <f>'2024-ΠΡΟΫΠ ΑΝΑ ΒΟΜ'!F17</f>
        <v>12000</v>
      </c>
    </row>
    <row r="81" spans="1:9" ht="15">
      <c r="A81" s="177" t="s">
        <v>620</v>
      </c>
      <c r="B81" s="183" t="s">
        <v>108</v>
      </c>
      <c r="C81" s="194">
        <v>0</v>
      </c>
      <c r="D81" s="213">
        <f t="shared" si="16"/>
        <v>0</v>
      </c>
      <c r="E81" s="202">
        <v>100</v>
      </c>
      <c r="F81" s="213">
        <f t="shared" si="14"/>
        <v>0</v>
      </c>
      <c r="G81" s="202">
        <v>0</v>
      </c>
      <c r="H81" s="213">
        <f t="shared" si="15"/>
        <v>0</v>
      </c>
      <c r="I81" s="207">
        <f>'2024-ΠΡΟΫΠ ΑΝΑ ΒΟΜ'!F18</f>
        <v>0</v>
      </c>
    </row>
    <row r="82" spans="1:9" ht="25.5">
      <c r="A82" s="174" t="s">
        <v>293</v>
      </c>
      <c r="B82" s="187" t="s">
        <v>657</v>
      </c>
      <c r="C82" s="194">
        <v>0</v>
      </c>
      <c r="D82" s="213">
        <f t="shared" si="16"/>
        <v>0</v>
      </c>
      <c r="E82" s="202">
        <v>0</v>
      </c>
      <c r="F82" s="213">
        <f t="shared" si="14"/>
        <v>0</v>
      </c>
      <c r="G82" s="202">
        <v>100</v>
      </c>
      <c r="H82" s="213">
        <f t="shared" si="15"/>
        <v>7000</v>
      </c>
      <c r="I82" s="207">
        <f>'2024-ΠΡΟΫΠ ΑΝΑ ΒΟΜ'!F19</f>
        <v>7000</v>
      </c>
    </row>
    <row r="83" spans="1:9" ht="25.5">
      <c r="A83" s="176" t="s">
        <v>335</v>
      </c>
      <c r="B83" s="183" t="s">
        <v>96</v>
      </c>
      <c r="C83" s="194">
        <v>0</v>
      </c>
      <c r="D83" s="213">
        <f t="shared" si="16"/>
        <v>0</v>
      </c>
      <c r="E83" s="202">
        <v>0</v>
      </c>
      <c r="F83" s="213">
        <f t="shared" si="14"/>
        <v>0</v>
      </c>
      <c r="G83" s="202">
        <v>100</v>
      </c>
      <c r="H83" s="213">
        <f t="shared" si="15"/>
        <v>0</v>
      </c>
      <c r="I83" s="207">
        <f>'2024-ΠΡΟΫΠ ΑΝΑ ΒΟΜ'!F20</f>
        <v>0</v>
      </c>
    </row>
    <row r="84" spans="1:9" ht="15.75" thickBot="1">
      <c r="A84" s="177" t="s">
        <v>620</v>
      </c>
      <c r="B84" s="188" t="s">
        <v>110</v>
      </c>
      <c r="C84" s="194">
        <v>25</v>
      </c>
      <c r="D84" s="213">
        <f t="shared" si="16"/>
        <v>9893.75</v>
      </c>
      <c r="E84" s="202">
        <v>75</v>
      </c>
      <c r="F84" s="213">
        <f t="shared" si="14"/>
        <v>29681.25</v>
      </c>
      <c r="G84" s="202">
        <v>0</v>
      </c>
      <c r="H84" s="213">
        <f t="shared" si="15"/>
        <v>0</v>
      </c>
      <c r="I84" s="207">
        <f>'2024-ΠΡΟΫΠ ΑΝΑ ΒΟΜ'!F21</f>
        <v>39575</v>
      </c>
    </row>
    <row r="85" spans="1:9" ht="15.75" thickBot="1">
      <c r="A85" s="178"/>
      <c r="B85" s="189" t="s">
        <v>622</v>
      </c>
      <c r="C85" s="195"/>
      <c r="D85" s="214">
        <f>SUM(D66:D84)</f>
        <v>57663.75</v>
      </c>
      <c r="E85" s="203"/>
      <c r="F85" s="214">
        <f>SUM(F66:F84)</f>
        <v>173791.25</v>
      </c>
      <c r="G85" s="203"/>
      <c r="H85" s="214">
        <f>SUM(H66:H84)</f>
        <v>37000</v>
      </c>
      <c r="I85" s="208">
        <f>SUM(I66:I84)</f>
        <v>268455</v>
      </c>
    </row>
    <row r="86" spans="1:9" ht="15">
      <c r="A86" s="174" t="s">
        <v>293</v>
      </c>
      <c r="B86" s="190" t="s">
        <v>623</v>
      </c>
      <c r="C86" s="194">
        <v>0</v>
      </c>
      <c r="D86" s="213" t="e">
        <f t="shared" ref="D86:D90" si="17">$I86*C86/100</f>
        <v>#REF!</v>
      </c>
      <c r="E86" s="202">
        <v>100</v>
      </c>
      <c r="F86" s="213" t="e">
        <f t="shared" ref="F86:F90" si="18">$I86*E86/100</f>
        <v>#REF!</v>
      </c>
      <c r="G86" s="202">
        <v>0</v>
      </c>
      <c r="H86" s="213" t="e">
        <f t="shared" ref="H86:H90" si="19">$I86*G86/100</f>
        <v>#REF!</v>
      </c>
      <c r="I86" s="207" t="e">
        <f>'2024-ΠΡΟΫΠ ΑΝΑ ΒΟΜ'!#REF!</f>
        <v>#REF!</v>
      </c>
    </row>
    <row r="87" spans="1:9" ht="15">
      <c r="A87" s="174" t="s">
        <v>293</v>
      </c>
      <c r="B87" s="190" t="s">
        <v>101</v>
      </c>
      <c r="C87" s="194">
        <v>0</v>
      </c>
      <c r="D87" s="213">
        <f t="shared" si="17"/>
        <v>0</v>
      </c>
      <c r="E87" s="202">
        <v>100</v>
      </c>
      <c r="F87" s="213">
        <f t="shared" si="18"/>
        <v>0</v>
      </c>
      <c r="G87" s="202">
        <v>0</v>
      </c>
      <c r="H87" s="213">
        <f t="shared" si="19"/>
        <v>0</v>
      </c>
      <c r="I87" s="207">
        <f>'2024-ΠΡΟΫΠ ΑΝΑ ΒΟΜ'!F23</f>
        <v>0</v>
      </c>
    </row>
    <row r="88" spans="1:9" ht="15">
      <c r="A88" s="174" t="s">
        <v>293</v>
      </c>
      <c r="B88" s="190" t="s">
        <v>99</v>
      </c>
      <c r="C88" s="194">
        <v>0</v>
      </c>
      <c r="D88" s="213">
        <f t="shared" si="17"/>
        <v>0</v>
      </c>
      <c r="E88" s="202">
        <v>0</v>
      </c>
      <c r="F88" s="213">
        <f t="shared" si="18"/>
        <v>0</v>
      </c>
      <c r="G88" s="202">
        <v>100</v>
      </c>
      <c r="H88" s="213">
        <f t="shared" si="19"/>
        <v>0</v>
      </c>
      <c r="I88" s="207">
        <f>'2024-ΠΡΟΫΠ ΑΝΑ ΒΟΜ'!F24</f>
        <v>0</v>
      </c>
    </row>
    <row r="89" spans="1:9" ht="15">
      <c r="A89" s="174" t="s">
        <v>293</v>
      </c>
      <c r="B89" s="190" t="s">
        <v>98</v>
      </c>
      <c r="C89" s="194">
        <v>0</v>
      </c>
      <c r="D89" s="213">
        <f t="shared" si="17"/>
        <v>0</v>
      </c>
      <c r="E89" s="202">
        <v>100</v>
      </c>
      <c r="F89" s="213">
        <f t="shared" si="18"/>
        <v>0</v>
      </c>
      <c r="G89" s="202">
        <v>0</v>
      </c>
      <c r="H89" s="213">
        <f t="shared" si="19"/>
        <v>0</v>
      </c>
      <c r="I89" s="207">
        <f>'2024-ΠΡΟΫΠ ΑΝΑ ΒΟΜ'!F25</f>
        <v>0</v>
      </c>
    </row>
    <row r="90" spans="1:9" ht="15.75" thickBot="1">
      <c r="A90" s="324" t="s">
        <v>293</v>
      </c>
      <c r="B90" s="325" t="s">
        <v>733</v>
      </c>
      <c r="C90" s="329">
        <v>0</v>
      </c>
      <c r="D90" s="213">
        <f t="shared" si="17"/>
        <v>0</v>
      </c>
      <c r="E90" s="330">
        <v>0</v>
      </c>
      <c r="F90" s="213">
        <f t="shared" si="18"/>
        <v>0</v>
      </c>
      <c r="G90" s="330">
        <v>100</v>
      </c>
      <c r="H90" s="213">
        <f t="shared" si="19"/>
        <v>0</v>
      </c>
      <c r="I90" s="331">
        <f>'2024-ΠΡΟΫΠ ΑΝΑ ΒΟΜ'!F26</f>
        <v>0</v>
      </c>
    </row>
    <row r="91" spans="1:9" ht="15.75" thickBot="1">
      <c r="B91" s="191" t="s">
        <v>647</v>
      </c>
      <c r="C91" s="196"/>
      <c r="D91" s="218" t="e">
        <f>SUM(D85:D90)</f>
        <v>#REF!</v>
      </c>
      <c r="E91" s="196"/>
      <c r="F91" s="218" t="e">
        <f>SUM(F85:F90)</f>
        <v>#REF!</v>
      </c>
      <c r="G91" s="204"/>
      <c r="H91" s="218" t="e">
        <f>SUM(H85:H90)</f>
        <v>#REF!</v>
      </c>
      <c r="I91" s="209" t="e">
        <f>SUM(I85:I90)</f>
        <v>#REF!</v>
      </c>
    </row>
    <row r="92" spans="1:9" ht="13.5" thickBot="1"/>
    <row r="93" spans="1:9" ht="15">
      <c r="A93" s="172"/>
      <c r="B93" s="173" t="s">
        <v>650</v>
      </c>
      <c r="C93" s="193"/>
      <c r="D93" s="211" t="s">
        <v>640</v>
      </c>
      <c r="E93" s="193"/>
      <c r="F93" s="211" t="s">
        <v>641</v>
      </c>
      <c r="G93" s="193"/>
      <c r="H93" s="211" t="s">
        <v>642</v>
      </c>
      <c r="I93" s="205" t="s">
        <v>619</v>
      </c>
    </row>
    <row r="94" spans="1:9" ht="15">
      <c r="A94" s="172"/>
      <c r="B94" s="173"/>
      <c r="C94" s="192" t="s">
        <v>643</v>
      </c>
      <c r="D94" s="212" t="s">
        <v>644</v>
      </c>
      <c r="E94" s="192" t="s">
        <v>643</v>
      </c>
      <c r="F94" s="212" t="s">
        <v>644</v>
      </c>
      <c r="G94" s="192" t="s">
        <v>645</v>
      </c>
      <c r="H94" s="212" t="s">
        <v>644</v>
      </c>
      <c r="I94" s="206"/>
    </row>
    <row r="95" spans="1:9" ht="25.5">
      <c r="A95" s="174" t="s">
        <v>293</v>
      </c>
      <c r="B95" s="183" t="s">
        <v>646</v>
      </c>
      <c r="C95" s="194">
        <v>100</v>
      </c>
      <c r="D95" s="213">
        <f>$I95*C95/100</f>
        <v>0</v>
      </c>
      <c r="E95" s="202">
        <v>0</v>
      </c>
      <c r="F95" s="213">
        <f t="shared" ref="F95:F113" si="20">$I95*E95/100</f>
        <v>0</v>
      </c>
      <c r="G95" s="202">
        <v>0</v>
      </c>
      <c r="H95" s="213">
        <f t="shared" ref="H95:H113" si="21">$I95*G95/100</f>
        <v>0</v>
      </c>
      <c r="I95" s="207">
        <f>'2024-ΠΡΟΫΠ ΑΝΑ ΒΟΜ'!D2</f>
        <v>0</v>
      </c>
    </row>
    <row r="96" spans="1:9" ht="15">
      <c r="A96" s="176" t="s">
        <v>335</v>
      </c>
      <c r="B96" s="183" t="s">
        <v>103</v>
      </c>
      <c r="C96" s="194">
        <v>0</v>
      </c>
      <c r="D96" s="213">
        <f t="shared" ref="D96:D113" si="22">$I96*C96/100</f>
        <v>0</v>
      </c>
      <c r="E96" s="202">
        <v>100</v>
      </c>
      <c r="F96" s="213">
        <f t="shared" si="20"/>
        <v>0</v>
      </c>
      <c r="G96" s="202">
        <v>0</v>
      </c>
      <c r="H96" s="213">
        <f t="shared" si="21"/>
        <v>0</v>
      </c>
      <c r="I96" s="207">
        <f>'2024-ΠΡΟΫΠ ΑΝΑ ΒΟΜ'!D3</f>
        <v>0</v>
      </c>
    </row>
    <row r="97" spans="1:9" ht="15">
      <c r="A97" s="176" t="s">
        <v>335</v>
      </c>
      <c r="B97" s="183" t="s">
        <v>104</v>
      </c>
      <c r="C97" s="194">
        <v>100</v>
      </c>
      <c r="D97" s="213">
        <f t="shared" si="22"/>
        <v>0</v>
      </c>
      <c r="E97" s="202">
        <v>0</v>
      </c>
      <c r="F97" s="213">
        <f t="shared" si="20"/>
        <v>0</v>
      </c>
      <c r="G97" s="202">
        <v>0</v>
      </c>
      <c r="H97" s="213">
        <f t="shared" si="21"/>
        <v>0</v>
      </c>
      <c r="I97" s="207">
        <f>'2024-ΠΡΟΫΠ ΑΝΑ ΒΟΜ'!D5</f>
        <v>0</v>
      </c>
    </row>
    <row r="98" spans="1:9" ht="15">
      <c r="A98" s="174" t="s">
        <v>293</v>
      </c>
      <c r="B98" s="183" t="s">
        <v>91</v>
      </c>
      <c r="C98" s="194">
        <v>25</v>
      </c>
      <c r="D98" s="213">
        <f t="shared" si="22"/>
        <v>0</v>
      </c>
      <c r="E98" s="202">
        <v>75</v>
      </c>
      <c r="F98" s="213">
        <f t="shared" si="20"/>
        <v>0</v>
      </c>
      <c r="G98" s="202">
        <v>0</v>
      </c>
      <c r="H98" s="213">
        <f t="shared" si="21"/>
        <v>0</v>
      </c>
      <c r="I98" s="207">
        <f>'2024-ΠΡΟΫΠ ΑΝΑ ΒΟΜ'!D6</f>
        <v>0</v>
      </c>
    </row>
    <row r="99" spans="1:9" ht="15">
      <c r="A99" s="174" t="s">
        <v>293</v>
      </c>
      <c r="B99" s="183" t="s">
        <v>89</v>
      </c>
      <c r="C99" s="194">
        <v>25</v>
      </c>
      <c r="D99" s="213">
        <f t="shared" si="22"/>
        <v>0</v>
      </c>
      <c r="E99" s="202">
        <v>75</v>
      </c>
      <c r="F99" s="213">
        <f t="shared" si="20"/>
        <v>0</v>
      </c>
      <c r="G99" s="202">
        <v>0</v>
      </c>
      <c r="H99" s="213">
        <f t="shared" si="21"/>
        <v>0</v>
      </c>
      <c r="I99" s="207">
        <f>'2024-ΠΡΟΫΠ ΑΝΑ ΒΟΜ'!D7</f>
        <v>0</v>
      </c>
    </row>
    <row r="100" spans="1:9" ht="15">
      <c r="A100" s="174" t="s">
        <v>293</v>
      </c>
      <c r="B100" s="183" t="s">
        <v>88</v>
      </c>
      <c r="C100" s="194">
        <v>25</v>
      </c>
      <c r="D100" s="213">
        <f t="shared" si="22"/>
        <v>40605</v>
      </c>
      <c r="E100" s="202">
        <v>75</v>
      </c>
      <c r="F100" s="213">
        <f t="shared" si="20"/>
        <v>121815</v>
      </c>
      <c r="G100" s="202">
        <v>0</v>
      </c>
      <c r="H100" s="213">
        <f t="shared" si="21"/>
        <v>0</v>
      </c>
      <c r="I100" s="207">
        <f>'2024-ΠΡΟΫΠ ΑΝΑ ΒΟΜ'!D8</f>
        <v>162420</v>
      </c>
    </row>
    <row r="101" spans="1:9" ht="15">
      <c r="A101" s="174" t="s">
        <v>293</v>
      </c>
      <c r="B101" s="183" t="s">
        <v>105</v>
      </c>
      <c r="C101" s="194">
        <v>0</v>
      </c>
      <c r="D101" s="213">
        <f t="shared" si="22"/>
        <v>0</v>
      </c>
      <c r="E101" s="202">
        <v>0</v>
      </c>
      <c r="F101" s="213">
        <f t="shared" si="20"/>
        <v>0</v>
      </c>
      <c r="G101" s="202">
        <v>100</v>
      </c>
      <c r="H101" s="213">
        <f t="shared" si="21"/>
        <v>96225</v>
      </c>
      <c r="I101" s="207">
        <f>'2024-ΠΡΟΫΠ ΑΝΑ ΒΟΜ'!D9</f>
        <v>96225</v>
      </c>
    </row>
    <row r="102" spans="1:9" ht="15">
      <c r="A102" s="174" t="s">
        <v>293</v>
      </c>
      <c r="B102" s="183" t="s">
        <v>90</v>
      </c>
      <c r="C102" s="194">
        <v>25</v>
      </c>
      <c r="D102" s="213">
        <f t="shared" si="22"/>
        <v>1250</v>
      </c>
      <c r="E102" s="202">
        <v>75</v>
      </c>
      <c r="F102" s="213">
        <f t="shared" si="20"/>
        <v>3750</v>
      </c>
      <c r="G102" s="202">
        <v>0</v>
      </c>
      <c r="H102" s="213">
        <f t="shared" si="21"/>
        <v>0</v>
      </c>
      <c r="I102" s="207">
        <f>'2024-ΠΡΟΫΠ ΑΝΑ ΒΟΜ'!D10</f>
        <v>5000</v>
      </c>
    </row>
    <row r="103" spans="1:9" ht="15">
      <c r="A103" s="174" t="s">
        <v>293</v>
      </c>
      <c r="B103" s="183" t="s">
        <v>92</v>
      </c>
      <c r="C103" s="194">
        <v>25</v>
      </c>
      <c r="D103" s="213">
        <f t="shared" si="22"/>
        <v>0</v>
      </c>
      <c r="E103" s="202">
        <v>75</v>
      </c>
      <c r="F103" s="213">
        <f t="shared" si="20"/>
        <v>0</v>
      </c>
      <c r="G103" s="202">
        <v>0</v>
      </c>
      <c r="H103" s="213">
        <f t="shared" si="21"/>
        <v>0</v>
      </c>
      <c r="I103" s="207">
        <f>'2024-ΠΡΟΫΠ ΑΝΑ ΒΟΜ'!D11</f>
        <v>0</v>
      </c>
    </row>
    <row r="104" spans="1:9" ht="15">
      <c r="A104" s="174" t="s">
        <v>293</v>
      </c>
      <c r="B104" s="183" t="s">
        <v>93</v>
      </c>
      <c r="C104" s="194">
        <v>25</v>
      </c>
      <c r="D104" s="213">
        <f t="shared" si="22"/>
        <v>0</v>
      </c>
      <c r="E104" s="202">
        <v>75</v>
      </c>
      <c r="F104" s="213">
        <f t="shared" si="20"/>
        <v>0</v>
      </c>
      <c r="G104" s="202">
        <v>0</v>
      </c>
      <c r="H104" s="213">
        <f t="shared" si="21"/>
        <v>0</v>
      </c>
      <c r="I104" s="207">
        <f>'2024-ΠΡΟΫΠ ΑΝΑ ΒΟΜ'!D12</f>
        <v>0</v>
      </c>
    </row>
    <row r="105" spans="1:9" ht="15">
      <c r="A105" s="174" t="s">
        <v>293</v>
      </c>
      <c r="B105" s="183" t="s">
        <v>94</v>
      </c>
      <c r="C105" s="194">
        <v>25</v>
      </c>
      <c r="D105" s="213">
        <f t="shared" si="22"/>
        <v>750</v>
      </c>
      <c r="E105" s="202">
        <v>75</v>
      </c>
      <c r="F105" s="213">
        <f t="shared" si="20"/>
        <v>2250</v>
      </c>
      <c r="G105" s="202">
        <v>0</v>
      </c>
      <c r="H105" s="213">
        <f t="shared" si="21"/>
        <v>0</v>
      </c>
      <c r="I105" s="207">
        <f>'2024-ΠΡΟΫΠ ΑΝΑ ΒΟΜ'!D13</f>
        <v>3000</v>
      </c>
    </row>
    <row r="106" spans="1:9" ht="15">
      <c r="A106" s="177" t="s">
        <v>620</v>
      </c>
      <c r="B106" s="183" t="s">
        <v>95</v>
      </c>
      <c r="C106" s="194">
        <v>25</v>
      </c>
      <c r="D106" s="213">
        <f t="shared" si="22"/>
        <v>0</v>
      </c>
      <c r="E106" s="202">
        <v>75</v>
      </c>
      <c r="F106" s="213">
        <f t="shared" si="20"/>
        <v>0</v>
      </c>
      <c r="G106" s="202">
        <v>0</v>
      </c>
      <c r="H106" s="213">
        <f t="shared" si="21"/>
        <v>0</v>
      </c>
      <c r="I106" s="207">
        <f>'2024-ΠΡΟΫΠ ΑΝΑ ΒΟΜ'!D14</f>
        <v>0</v>
      </c>
    </row>
    <row r="107" spans="1:9" ht="24">
      <c r="A107" s="177" t="s">
        <v>620</v>
      </c>
      <c r="B107" s="184" t="s">
        <v>106</v>
      </c>
      <c r="C107" s="194">
        <v>0</v>
      </c>
      <c r="D107" s="213">
        <f t="shared" si="22"/>
        <v>0</v>
      </c>
      <c r="E107" s="202">
        <v>100</v>
      </c>
      <c r="F107" s="213">
        <f t="shared" si="20"/>
        <v>0</v>
      </c>
      <c r="G107" s="202">
        <v>0</v>
      </c>
      <c r="H107" s="213">
        <f t="shared" si="21"/>
        <v>0</v>
      </c>
      <c r="I107" s="207">
        <f>'2024-ΠΡΟΫΠ ΑΝΑ ΒΟΜ'!D15</f>
        <v>0</v>
      </c>
    </row>
    <row r="108" spans="1:9" ht="22.5">
      <c r="A108" s="177" t="s">
        <v>620</v>
      </c>
      <c r="B108" s="185" t="s">
        <v>656</v>
      </c>
      <c r="C108" s="194">
        <v>25</v>
      </c>
      <c r="D108" s="213">
        <f t="shared" si="22"/>
        <v>9375</v>
      </c>
      <c r="E108" s="202">
        <v>75</v>
      </c>
      <c r="F108" s="213">
        <f t="shared" si="20"/>
        <v>28125</v>
      </c>
      <c r="G108" s="202">
        <v>0</v>
      </c>
      <c r="H108" s="213">
        <f t="shared" si="21"/>
        <v>0</v>
      </c>
      <c r="I108" s="207">
        <f>'2024-ΠΡΟΫΠ ΑΝΑ ΒΟΜ'!D16</f>
        <v>37500</v>
      </c>
    </row>
    <row r="109" spans="1:9" ht="22.5">
      <c r="A109" s="176" t="s">
        <v>335</v>
      </c>
      <c r="B109" s="186" t="s">
        <v>655</v>
      </c>
      <c r="C109" s="194">
        <v>25</v>
      </c>
      <c r="D109" s="213">
        <f t="shared" si="22"/>
        <v>1000</v>
      </c>
      <c r="E109" s="202">
        <v>75</v>
      </c>
      <c r="F109" s="213">
        <f t="shared" si="20"/>
        <v>3000</v>
      </c>
      <c r="G109" s="202">
        <v>0</v>
      </c>
      <c r="H109" s="213">
        <f t="shared" si="21"/>
        <v>0</v>
      </c>
      <c r="I109" s="207">
        <f>'2024-ΠΡΟΫΠ ΑΝΑ ΒΟΜ'!D17</f>
        <v>4000</v>
      </c>
    </row>
    <row r="110" spans="1:9" ht="15">
      <c r="A110" s="177" t="s">
        <v>620</v>
      </c>
      <c r="B110" s="183" t="s">
        <v>108</v>
      </c>
      <c r="C110" s="194">
        <v>0</v>
      </c>
      <c r="D110" s="213">
        <f t="shared" si="22"/>
        <v>0</v>
      </c>
      <c r="E110" s="202">
        <v>100</v>
      </c>
      <c r="F110" s="213">
        <f t="shared" si="20"/>
        <v>0</v>
      </c>
      <c r="G110" s="202">
        <v>0</v>
      </c>
      <c r="H110" s="213">
        <f t="shared" si="21"/>
        <v>0</v>
      </c>
      <c r="I110" s="207">
        <f>'2024-ΠΡΟΫΠ ΑΝΑ ΒΟΜ'!D18</f>
        <v>0</v>
      </c>
    </row>
    <row r="111" spans="1:9" ht="25.5">
      <c r="A111" s="174" t="s">
        <v>293</v>
      </c>
      <c r="B111" s="187" t="s">
        <v>657</v>
      </c>
      <c r="C111" s="194">
        <v>0</v>
      </c>
      <c r="D111" s="213">
        <f t="shared" si="22"/>
        <v>0</v>
      </c>
      <c r="E111" s="202">
        <v>0</v>
      </c>
      <c r="F111" s="213">
        <f t="shared" si="20"/>
        <v>0</v>
      </c>
      <c r="G111" s="202">
        <v>100</v>
      </c>
      <c r="H111" s="213">
        <f t="shared" si="21"/>
        <v>16500</v>
      </c>
      <c r="I111" s="207">
        <f>'2024-ΠΡΟΫΠ ΑΝΑ ΒΟΜ'!D19</f>
        <v>16500</v>
      </c>
    </row>
    <row r="112" spans="1:9" ht="25.5">
      <c r="A112" s="176" t="s">
        <v>335</v>
      </c>
      <c r="B112" s="183" t="s">
        <v>96</v>
      </c>
      <c r="C112" s="194">
        <v>0</v>
      </c>
      <c r="D112" s="213">
        <f t="shared" si="22"/>
        <v>0</v>
      </c>
      <c r="E112" s="202">
        <v>0</v>
      </c>
      <c r="F112" s="213">
        <f t="shared" si="20"/>
        <v>0</v>
      </c>
      <c r="G112" s="202">
        <v>100</v>
      </c>
      <c r="H112" s="213">
        <f t="shared" si="21"/>
        <v>0</v>
      </c>
      <c r="I112" s="207">
        <f>'2024-ΠΡΟΫΠ ΑΝΑ ΒΟΜ'!D20</f>
        <v>0</v>
      </c>
    </row>
    <row r="113" spans="1:9" ht="15.75" thickBot="1">
      <c r="A113" s="177" t="s">
        <v>620</v>
      </c>
      <c r="B113" s="188" t="s">
        <v>110</v>
      </c>
      <c r="C113" s="194">
        <v>25</v>
      </c>
      <c r="D113" s="213">
        <f t="shared" si="22"/>
        <v>6775</v>
      </c>
      <c r="E113" s="202">
        <v>75</v>
      </c>
      <c r="F113" s="213">
        <f t="shared" si="20"/>
        <v>20325</v>
      </c>
      <c r="G113" s="202">
        <v>0</v>
      </c>
      <c r="H113" s="213">
        <f t="shared" si="21"/>
        <v>0</v>
      </c>
      <c r="I113" s="207">
        <f>'2024-ΠΡΟΫΠ ΑΝΑ ΒΟΜ'!D21</f>
        <v>27100</v>
      </c>
    </row>
    <row r="114" spans="1:9" ht="15.75" thickBot="1">
      <c r="A114" s="178"/>
      <c r="B114" s="189" t="s">
        <v>622</v>
      </c>
      <c r="C114" s="195"/>
      <c r="D114" s="214">
        <f>SUM(D95:D113)</f>
        <v>59755</v>
      </c>
      <c r="E114" s="203"/>
      <c r="F114" s="214">
        <f>SUM(F95:F113)</f>
        <v>179265</v>
      </c>
      <c r="G114" s="203"/>
      <c r="H114" s="214">
        <f>SUM(H95:H113)</f>
        <v>112725</v>
      </c>
      <c r="I114" s="208">
        <f>SUM(I95:I113)</f>
        <v>351745</v>
      </c>
    </row>
    <row r="115" spans="1:9" ht="15">
      <c r="A115" s="174" t="s">
        <v>293</v>
      </c>
      <c r="B115" s="190" t="s">
        <v>623</v>
      </c>
      <c r="C115" s="194">
        <v>0</v>
      </c>
      <c r="D115" s="213" t="e">
        <f t="shared" ref="D115:D119" si="23">$I115*C115/100</f>
        <v>#REF!</v>
      </c>
      <c r="E115" s="202">
        <v>100</v>
      </c>
      <c r="F115" s="213" t="e">
        <f t="shared" ref="F115:F119" si="24">$I115*E115/100</f>
        <v>#REF!</v>
      </c>
      <c r="G115" s="202">
        <v>0</v>
      </c>
      <c r="H115" s="213" t="e">
        <f t="shared" ref="H115:H119" si="25">$I115*G115/100</f>
        <v>#REF!</v>
      </c>
      <c r="I115" s="207" t="e">
        <f>'2024-ΠΡΟΫΠ ΑΝΑ ΒΟΜ'!#REF!</f>
        <v>#REF!</v>
      </c>
    </row>
    <row r="116" spans="1:9" ht="15">
      <c r="A116" s="174" t="s">
        <v>293</v>
      </c>
      <c r="B116" s="190" t="s">
        <v>101</v>
      </c>
      <c r="C116" s="194">
        <v>0</v>
      </c>
      <c r="D116" s="213">
        <f t="shared" si="23"/>
        <v>0</v>
      </c>
      <c r="E116" s="202">
        <v>100</v>
      </c>
      <c r="F116" s="213">
        <f t="shared" si="24"/>
        <v>0</v>
      </c>
      <c r="G116" s="202">
        <v>0</v>
      </c>
      <c r="H116" s="213">
        <f t="shared" si="25"/>
        <v>0</v>
      </c>
      <c r="I116" s="207">
        <f>'2024-ΠΡΟΫΠ ΑΝΑ ΒΟΜ'!D23</f>
        <v>0</v>
      </c>
    </row>
    <row r="117" spans="1:9" ht="15">
      <c r="A117" s="174" t="s">
        <v>293</v>
      </c>
      <c r="B117" s="190" t="s">
        <v>99</v>
      </c>
      <c r="C117" s="194">
        <v>0</v>
      </c>
      <c r="D117" s="213">
        <f t="shared" si="23"/>
        <v>0</v>
      </c>
      <c r="E117" s="202">
        <v>0</v>
      </c>
      <c r="F117" s="213">
        <f t="shared" si="24"/>
        <v>0</v>
      </c>
      <c r="G117" s="202">
        <v>100</v>
      </c>
      <c r="H117" s="213">
        <f t="shared" si="25"/>
        <v>0</v>
      </c>
      <c r="I117" s="207">
        <f>'2024-ΠΡΟΫΠ ΑΝΑ ΒΟΜ'!D24</f>
        <v>0</v>
      </c>
    </row>
    <row r="118" spans="1:9" ht="15">
      <c r="A118" s="174" t="s">
        <v>293</v>
      </c>
      <c r="B118" s="190" t="s">
        <v>98</v>
      </c>
      <c r="C118" s="194">
        <v>0</v>
      </c>
      <c r="D118" s="213">
        <f t="shared" si="23"/>
        <v>0</v>
      </c>
      <c r="E118" s="202">
        <v>100</v>
      </c>
      <c r="F118" s="213">
        <f t="shared" si="24"/>
        <v>0</v>
      </c>
      <c r="G118" s="202">
        <v>0</v>
      </c>
      <c r="H118" s="213">
        <f t="shared" si="25"/>
        <v>0</v>
      </c>
      <c r="I118" s="207">
        <f>'2024-ΠΡΟΫΠ ΑΝΑ ΒΟΜ'!D25</f>
        <v>0</v>
      </c>
    </row>
    <row r="119" spans="1:9" ht="15.75" thickBot="1">
      <c r="A119" s="324" t="s">
        <v>293</v>
      </c>
      <c r="B119" s="325" t="s">
        <v>733</v>
      </c>
      <c r="C119" s="329">
        <v>0</v>
      </c>
      <c r="D119" s="213">
        <f t="shared" si="23"/>
        <v>0</v>
      </c>
      <c r="E119" s="330">
        <v>0</v>
      </c>
      <c r="F119" s="213">
        <f t="shared" si="24"/>
        <v>0</v>
      </c>
      <c r="G119" s="330">
        <v>100</v>
      </c>
      <c r="H119" s="213">
        <f t="shared" si="25"/>
        <v>0</v>
      </c>
      <c r="I119" s="331">
        <f>'2024-ΠΡΟΫΠ ΑΝΑ ΒΟΜ'!D26</f>
        <v>0</v>
      </c>
    </row>
    <row r="120" spans="1:9" ht="15.75" thickBot="1">
      <c r="B120" s="191" t="s">
        <v>647</v>
      </c>
      <c r="C120" s="196"/>
      <c r="D120" s="218" t="e">
        <f>SUM(D114:D119)</f>
        <v>#REF!</v>
      </c>
      <c r="E120" s="196"/>
      <c r="F120" s="218" t="e">
        <f>SUM(F114:F119)</f>
        <v>#REF!</v>
      </c>
      <c r="G120" s="204"/>
      <c r="H120" s="218" t="e">
        <f>SUM(H114:H119)</f>
        <v>#REF!</v>
      </c>
      <c r="I120" s="209" t="e">
        <f>SUM(I114:I119)</f>
        <v>#REF!</v>
      </c>
    </row>
    <row r="121" spans="1:9" ht="13.5" thickBot="1"/>
    <row r="122" spans="1:9" ht="15">
      <c r="A122" s="172"/>
      <c r="B122" s="173" t="s">
        <v>651</v>
      </c>
      <c r="C122" s="193"/>
      <c r="D122" s="211" t="s">
        <v>640</v>
      </c>
      <c r="E122" s="193"/>
      <c r="F122" s="211" t="s">
        <v>641</v>
      </c>
      <c r="G122" s="193"/>
      <c r="H122" s="211" t="s">
        <v>642</v>
      </c>
      <c r="I122" s="205" t="s">
        <v>619</v>
      </c>
    </row>
    <row r="123" spans="1:9" ht="15">
      <c r="A123" s="172"/>
      <c r="B123" s="173"/>
      <c r="C123" s="192" t="s">
        <v>643</v>
      </c>
      <c r="D123" s="212" t="s">
        <v>644</v>
      </c>
      <c r="E123" s="192" t="s">
        <v>643</v>
      </c>
      <c r="F123" s="212" t="s">
        <v>644</v>
      </c>
      <c r="G123" s="192" t="s">
        <v>645</v>
      </c>
      <c r="H123" s="212" t="s">
        <v>644</v>
      </c>
      <c r="I123" s="206"/>
    </row>
    <row r="124" spans="1:9" ht="25.5">
      <c r="A124" s="174" t="s">
        <v>293</v>
      </c>
      <c r="B124" s="183" t="s">
        <v>646</v>
      </c>
      <c r="C124" s="194">
        <v>100</v>
      </c>
      <c r="D124" s="213">
        <f>$I124*C124/100</f>
        <v>0</v>
      </c>
      <c r="E124" s="202">
        <v>0</v>
      </c>
      <c r="F124" s="213">
        <f t="shared" ref="F124:F142" si="26">$I124*E124/100</f>
        <v>0</v>
      </c>
      <c r="G124" s="202">
        <v>0</v>
      </c>
      <c r="H124" s="213">
        <f t="shared" ref="H124:H142" si="27">$I124*G124/100</f>
        <v>0</v>
      </c>
      <c r="I124" s="207">
        <f>'2024-ΠΡΟΫΠ ΑΝΑ ΒΟΜ'!H2</f>
        <v>0</v>
      </c>
    </row>
    <row r="125" spans="1:9" ht="15">
      <c r="A125" s="176" t="s">
        <v>335</v>
      </c>
      <c r="B125" s="183" t="s">
        <v>103</v>
      </c>
      <c r="C125" s="194">
        <v>0</v>
      </c>
      <c r="D125" s="213">
        <f t="shared" ref="D125:D142" si="28">$I125*C125/100</f>
        <v>0</v>
      </c>
      <c r="E125" s="202">
        <v>100</v>
      </c>
      <c r="F125" s="213">
        <f t="shared" si="26"/>
        <v>0</v>
      </c>
      <c r="G125" s="202">
        <v>0</v>
      </c>
      <c r="H125" s="213">
        <f t="shared" si="27"/>
        <v>0</v>
      </c>
      <c r="I125" s="207">
        <f>'2024-ΠΡΟΫΠ ΑΝΑ ΒΟΜ'!H3</f>
        <v>0</v>
      </c>
    </row>
    <row r="126" spans="1:9" ht="15">
      <c r="A126" s="176" t="s">
        <v>335</v>
      </c>
      <c r="B126" s="183" t="s">
        <v>104</v>
      </c>
      <c r="C126" s="194">
        <v>100</v>
      </c>
      <c r="D126" s="213">
        <f t="shared" si="28"/>
        <v>0</v>
      </c>
      <c r="E126" s="202">
        <v>0</v>
      </c>
      <c r="F126" s="213">
        <f t="shared" si="26"/>
        <v>0</v>
      </c>
      <c r="G126" s="202">
        <v>0</v>
      </c>
      <c r="H126" s="213">
        <f t="shared" si="27"/>
        <v>0</v>
      </c>
      <c r="I126" s="207">
        <f>'2024-ΠΡΟΫΠ ΑΝΑ ΒΟΜ'!H5</f>
        <v>0</v>
      </c>
    </row>
    <row r="127" spans="1:9" ht="15">
      <c r="A127" s="174" t="s">
        <v>293</v>
      </c>
      <c r="B127" s="183" t="s">
        <v>91</v>
      </c>
      <c r="C127" s="194">
        <v>25</v>
      </c>
      <c r="D127" s="213">
        <f t="shared" si="28"/>
        <v>0</v>
      </c>
      <c r="E127" s="202">
        <v>75</v>
      </c>
      <c r="F127" s="213">
        <f t="shared" si="26"/>
        <v>0</v>
      </c>
      <c r="G127" s="202">
        <v>0</v>
      </c>
      <c r="H127" s="213">
        <f t="shared" si="27"/>
        <v>0</v>
      </c>
      <c r="I127" s="207">
        <f>'2024-ΠΡΟΫΠ ΑΝΑ ΒΟΜ'!H6</f>
        <v>0</v>
      </c>
    </row>
    <row r="128" spans="1:9" ht="15">
      <c r="A128" s="174" t="s">
        <v>293</v>
      </c>
      <c r="B128" s="183" t="s">
        <v>89</v>
      </c>
      <c r="C128" s="194">
        <v>25</v>
      </c>
      <c r="D128" s="213">
        <f t="shared" si="28"/>
        <v>0</v>
      </c>
      <c r="E128" s="202">
        <v>75</v>
      </c>
      <c r="F128" s="213">
        <f t="shared" si="26"/>
        <v>0</v>
      </c>
      <c r="G128" s="202">
        <v>0</v>
      </c>
      <c r="H128" s="213">
        <f t="shared" si="27"/>
        <v>0</v>
      </c>
      <c r="I128" s="207">
        <f>'2024-ΠΡΟΫΠ ΑΝΑ ΒΟΜ'!H7</f>
        <v>0</v>
      </c>
    </row>
    <row r="129" spans="1:9" ht="15">
      <c r="A129" s="174" t="s">
        <v>293</v>
      </c>
      <c r="B129" s="183" t="s">
        <v>88</v>
      </c>
      <c r="C129" s="194">
        <v>25</v>
      </c>
      <c r="D129" s="213">
        <f t="shared" si="28"/>
        <v>10580</v>
      </c>
      <c r="E129" s="202">
        <v>75</v>
      </c>
      <c r="F129" s="213">
        <f t="shared" si="26"/>
        <v>31740</v>
      </c>
      <c r="G129" s="202">
        <v>0</v>
      </c>
      <c r="H129" s="213">
        <f t="shared" si="27"/>
        <v>0</v>
      </c>
      <c r="I129" s="207">
        <f>'2024-ΠΡΟΫΠ ΑΝΑ ΒΟΜ'!H8</f>
        <v>42320</v>
      </c>
    </row>
    <row r="130" spans="1:9" ht="15">
      <c r="A130" s="174" t="s">
        <v>293</v>
      </c>
      <c r="B130" s="183" t="s">
        <v>105</v>
      </c>
      <c r="C130" s="194">
        <v>0</v>
      </c>
      <c r="D130" s="213">
        <f t="shared" si="28"/>
        <v>0</v>
      </c>
      <c r="E130" s="202">
        <v>0</v>
      </c>
      <c r="F130" s="213">
        <f t="shared" si="26"/>
        <v>0</v>
      </c>
      <c r="G130" s="202">
        <v>100</v>
      </c>
      <c r="H130" s="213">
        <f t="shared" si="27"/>
        <v>34180</v>
      </c>
      <c r="I130" s="207">
        <f>'2024-ΠΡΟΫΠ ΑΝΑ ΒΟΜ'!H9</f>
        <v>34180</v>
      </c>
    </row>
    <row r="131" spans="1:9" ht="15">
      <c r="A131" s="174" t="s">
        <v>293</v>
      </c>
      <c r="B131" s="183" t="s">
        <v>90</v>
      </c>
      <c r="C131" s="194">
        <v>25</v>
      </c>
      <c r="D131" s="213">
        <f t="shared" si="28"/>
        <v>1125</v>
      </c>
      <c r="E131" s="202">
        <v>75</v>
      </c>
      <c r="F131" s="213">
        <f t="shared" si="26"/>
        <v>3375</v>
      </c>
      <c r="G131" s="202">
        <v>0</v>
      </c>
      <c r="H131" s="213">
        <f t="shared" si="27"/>
        <v>0</v>
      </c>
      <c r="I131" s="207">
        <f>'2024-ΠΡΟΫΠ ΑΝΑ ΒΟΜ'!H10</f>
        <v>4500</v>
      </c>
    </row>
    <row r="132" spans="1:9" ht="15">
      <c r="A132" s="174" t="s">
        <v>293</v>
      </c>
      <c r="B132" s="183" t="s">
        <v>92</v>
      </c>
      <c r="C132" s="194">
        <v>25</v>
      </c>
      <c r="D132" s="213">
        <f t="shared" si="28"/>
        <v>0</v>
      </c>
      <c r="E132" s="202">
        <v>75</v>
      </c>
      <c r="F132" s="213">
        <f t="shared" si="26"/>
        <v>0</v>
      </c>
      <c r="G132" s="202">
        <v>0</v>
      </c>
      <c r="H132" s="213">
        <f t="shared" si="27"/>
        <v>0</v>
      </c>
      <c r="I132" s="207">
        <f>'2024-ΠΡΟΫΠ ΑΝΑ ΒΟΜ'!H11</f>
        <v>0</v>
      </c>
    </row>
    <row r="133" spans="1:9" ht="15">
      <c r="A133" s="174" t="s">
        <v>293</v>
      </c>
      <c r="B133" s="183" t="s">
        <v>93</v>
      </c>
      <c r="C133" s="194">
        <v>25</v>
      </c>
      <c r="D133" s="213">
        <f t="shared" si="28"/>
        <v>0</v>
      </c>
      <c r="E133" s="202">
        <v>75</v>
      </c>
      <c r="F133" s="213">
        <f t="shared" si="26"/>
        <v>0</v>
      </c>
      <c r="G133" s="202">
        <v>0</v>
      </c>
      <c r="H133" s="213">
        <f t="shared" si="27"/>
        <v>0</v>
      </c>
      <c r="I133" s="207">
        <f>'2024-ΠΡΟΫΠ ΑΝΑ ΒΟΜ'!H12</f>
        <v>0</v>
      </c>
    </row>
    <row r="134" spans="1:9" ht="15">
      <c r="A134" s="174" t="s">
        <v>293</v>
      </c>
      <c r="B134" s="183" t="s">
        <v>94</v>
      </c>
      <c r="C134" s="194">
        <v>25</v>
      </c>
      <c r="D134" s="213">
        <f t="shared" si="28"/>
        <v>125</v>
      </c>
      <c r="E134" s="202">
        <v>75</v>
      </c>
      <c r="F134" s="213">
        <f t="shared" si="26"/>
        <v>375</v>
      </c>
      <c r="G134" s="202">
        <v>0</v>
      </c>
      <c r="H134" s="213">
        <f t="shared" si="27"/>
        <v>0</v>
      </c>
      <c r="I134" s="207">
        <f>'2024-ΠΡΟΫΠ ΑΝΑ ΒΟΜ'!H13</f>
        <v>500</v>
      </c>
    </row>
    <row r="135" spans="1:9" ht="15">
      <c r="A135" s="177" t="s">
        <v>620</v>
      </c>
      <c r="B135" s="183" t="s">
        <v>95</v>
      </c>
      <c r="C135" s="194">
        <v>25</v>
      </c>
      <c r="D135" s="213">
        <f t="shared" si="28"/>
        <v>1375</v>
      </c>
      <c r="E135" s="202">
        <v>75</v>
      </c>
      <c r="F135" s="213">
        <f t="shared" si="26"/>
        <v>4125</v>
      </c>
      <c r="G135" s="202">
        <v>0</v>
      </c>
      <c r="H135" s="213">
        <f t="shared" si="27"/>
        <v>0</v>
      </c>
      <c r="I135" s="207">
        <f>'2024-ΠΡΟΫΠ ΑΝΑ ΒΟΜ'!H14</f>
        <v>5500</v>
      </c>
    </row>
    <row r="136" spans="1:9" ht="24">
      <c r="A136" s="177" t="s">
        <v>620</v>
      </c>
      <c r="B136" s="184" t="s">
        <v>106</v>
      </c>
      <c r="C136" s="194">
        <v>0</v>
      </c>
      <c r="D136" s="213">
        <f t="shared" si="28"/>
        <v>0</v>
      </c>
      <c r="E136" s="202">
        <v>100</v>
      </c>
      <c r="F136" s="213">
        <f t="shared" si="26"/>
        <v>500</v>
      </c>
      <c r="G136" s="202">
        <v>0</v>
      </c>
      <c r="H136" s="213">
        <f t="shared" si="27"/>
        <v>0</v>
      </c>
      <c r="I136" s="207">
        <f>'2024-ΠΡΟΫΠ ΑΝΑ ΒΟΜ'!H15</f>
        <v>500</v>
      </c>
    </row>
    <row r="137" spans="1:9" ht="22.5">
      <c r="A137" s="177" t="s">
        <v>620</v>
      </c>
      <c r="B137" s="185" t="s">
        <v>656</v>
      </c>
      <c r="C137" s="194">
        <v>25</v>
      </c>
      <c r="D137" s="213">
        <f t="shared" si="28"/>
        <v>2575</v>
      </c>
      <c r="E137" s="202">
        <v>75</v>
      </c>
      <c r="F137" s="213">
        <f t="shared" si="26"/>
        <v>7725</v>
      </c>
      <c r="G137" s="202">
        <v>0</v>
      </c>
      <c r="H137" s="213">
        <f t="shared" si="27"/>
        <v>0</v>
      </c>
      <c r="I137" s="207">
        <f>'2024-ΠΡΟΫΠ ΑΝΑ ΒΟΜ'!H16</f>
        <v>10300</v>
      </c>
    </row>
    <row r="138" spans="1:9" ht="22.5">
      <c r="A138" s="176" t="s">
        <v>335</v>
      </c>
      <c r="B138" s="186" t="s">
        <v>655</v>
      </c>
      <c r="C138" s="194">
        <v>25</v>
      </c>
      <c r="D138" s="213">
        <f t="shared" si="28"/>
        <v>2000</v>
      </c>
      <c r="E138" s="202">
        <v>75</v>
      </c>
      <c r="F138" s="213">
        <f t="shared" si="26"/>
        <v>6000</v>
      </c>
      <c r="G138" s="202">
        <v>0</v>
      </c>
      <c r="H138" s="213">
        <f t="shared" si="27"/>
        <v>0</v>
      </c>
      <c r="I138" s="207">
        <f>'2024-ΠΡΟΫΠ ΑΝΑ ΒΟΜ'!H17</f>
        <v>8000</v>
      </c>
    </row>
    <row r="139" spans="1:9" ht="15">
      <c r="A139" s="177" t="s">
        <v>620</v>
      </c>
      <c r="B139" s="183" t="s">
        <v>108</v>
      </c>
      <c r="C139" s="194">
        <v>0</v>
      </c>
      <c r="D139" s="213">
        <f t="shared" si="28"/>
        <v>0</v>
      </c>
      <c r="E139" s="202">
        <v>100</v>
      </c>
      <c r="F139" s="213">
        <f t="shared" si="26"/>
        <v>10000</v>
      </c>
      <c r="G139" s="202">
        <v>0</v>
      </c>
      <c r="H139" s="213">
        <f t="shared" si="27"/>
        <v>0</v>
      </c>
      <c r="I139" s="207">
        <f>'2024-ΠΡΟΫΠ ΑΝΑ ΒΟΜ'!H18</f>
        <v>10000</v>
      </c>
    </row>
    <row r="140" spans="1:9" ht="25.5">
      <c r="A140" s="174" t="s">
        <v>293</v>
      </c>
      <c r="B140" s="187" t="s">
        <v>657</v>
      </c>
      <c r="C140" s="194">
        <v>0</v>
      </c>
      <c r="D140" s="213">
        <f t="shared" si="28"/>
        <v>0</v>
      </c>
      <c r="E140" s="202">
        <v>0</v>
      </c>
      <c r="F140" s="213">
        <f t="shared" si="26"/>
        <v>0</v>
      </c>
      <c r="G140" s="202">
        <v>100</v>
      </c>
      <c r="H140" s="213">
        <f t="shared" si="27"/>
        <v>100</v>
      </c>
      <c r="I140" s="207">
        <f>'2024-ΠΡΟΫΠ ΑΝΑ ΒΟΜ'!H19</f>
        <v>100</v>
      </c>
    </row>
    <row r="141" spans="1:9" ht="25.5">
      <c r="A141" s="176" t="s">
        <v>335</v>
      </c>
      <c r="B141" s="183" t="s">
        <v>96</v>
      </c>
      <c r="C141" s="194">
        <v>0</v>
      </c>
      <c r="D141" s="213">
        <f t="shared" si="28"/>
        <v>0</v>
      </c>
      <c r="E141" s="202">
        <v>0</v>
      </c>
      <c r="F141" s="213">
        <f t="shared" si="26"/>
        <v>0</v>
      </c>
      <c r="G141" s="202">
        <v>100</v>
      </c>
      <c r="H141" s="213">
        <f t="shared" si="27"/>
        <v>0</v>
      </c>
      <c r="I141" s="207">
        <f>'2024-ΠΡΟΫΠ ΑΝΑ ΒΟΜ'!H20</f>
        <v>0</v>
      </c>
    </row>
    <row r="142" spans="1:9" ht="15.75" thickBot="1">
      <c r="A142" s="177" t="s">
        <v>620</v>
      </c>
      <c r="B142" s="188" t="s">
        <v>110</v>
      </c>
      <c r="C142" s="194">
        <v>25</v>
      </c>
      <c r="D142" s="213">
        <f t="shared" si="28"/>
        <v>2381.25</v>
      </c>
      <c r="E142" s="202">
        <v>75</v>
      </c>
      <c r="F142" s="213">
        <f t="shared" si="26"/>
        <v>7143.75</v>
      </c>
      <c r="G142" s="202">
        <v>0</v>
      </c>
      <c r="H142" s="213">
        <f t="shared" si="27"/>
        <v>0</v>
      </c>
      <c r="I142" s="207">
        <f>'2024-ΠΡΟΫΠ ΑΝΑ ΒΟΜ'!H21</f>
        <v>9525</v>
      </c>
    </row>
    <row r="143" spans="1:9" ht="15.75" thickBot="1">
      <c r="A143" s="178"/>
      <c r="B143" s="189" t="s">
        <v>622</v>
      </c>
      <c r="C143" s="195"/>
      <c r="D143" s="214">
        <f>SUM(D124:D142)</f>
        <v>20161.25</v>
      </c>
      <c r="E143" s="203"/>
      <c r="F143" s="214">
        <f>SUM(F124:F142)</f>
        <v>70983.75</v>
      </c>
      <c r="G143" s="203"/>
      <c r="H143" s="214">
        <f>SUM(H124:H142)</f>
        <v>34280</v>
      </c>
      <c r="I143" s="208">
        <f>SUM(I124:I142)</f>
        <v>125425</v>
      </c>
    </row>
    <row r="144" spans="1:9" ht="15">
      <c r="A144" s="174" t="s">
        <v>293</v>
      </c>
      <c r="B144" s="190" t="s">
        <v>623</v>
      </c>
      <c r="C144" s="194">
        <v>0</v>
      </c>
      <c r="D144" s="213" t="e">
        <f t="shared" ref="D144:D148" si="29">$I144*C144/100</f>
        <v>#REF!</v>
      </c>
      <c r="E144" s="202">
        <v>100</v>
      </c>
      <c r="F144" s="213" t="e">
        <f t="shared" ref="F144:F148" si="30">$I144*E144/100</f>
        <v>#REF!</v>
      </c>
      <c r="G144" s="202">
        <v>0</v>
      </c>
      <c r="H144" s="213" t="e">
        <f t="shared" ref="H144:H148" si="31">$I144*G144/100</f>
        <v>#REF!</v>
      </c>
      <c r="I144" s="207" t="e">
        <f>'2024-ΠΡΟΫΠ ΑΝΑ ΒΟΜ'!#REF!</f>
        <v>#REF!</v>
      </c>
    </row>
    <row r="145" spans="1:9" ht="15">
      <c r="A145" s="174" t="s">
        <v>293</v>
      </c>
      <c r="B145" s="190" t="s">
        <v>101</v>
      </c>
      <c r="C145" s="194">
        <v>0</v>
      </c>
      <c r="D145" s="213">
        <f t="shared" si="29"/>
        <v>0</v>
      </c>
      <c r="E145" s="202">
        <v>100</v>
      </c>
      <c r="F145" s="213">
        <f t="shared" si="30"/>
        <v>0</v>
      </c>
      <c r="G145" s="202">
        <v>0</v>
      </c>
      <c r="H145" s="213">
        <f t="shared" si="31"/>
        <v>0</v>
      </c>
      <c r="I145" s="207">
        <f>'2024-ΠΡΟΫΠ ΑΝΑ ΒΟΜ'!H23</f>
        <v>0</v>
      </c>
    </row>
    <row r="146" spans="1:9" ht="15">
      <c r="A146" s="174" t="s">
        <v>293</v>
      </c>
      <c r="B146" s="190" t="s">
        <v>99</v>
      </c>
      <c r="C146" s="194">
        <v>0</v>
      </c>
      <c r="D146" s="213">
        <f t="shared" si="29"/>
        <v>0</v>
      </c>
      <c r="E146" s="202">
        <v>0</v>
      </c>
      <c r="F146" s="213">
        <f t="shared" si="30"/>
        <v>0</v>
      </c>
      <c r="G146" s="202">
        <v>100</v>
      </c>
      <c r="H146" s="213">
        <f t="shared" si="31"/>
        <v>0</v>
      </c>
      <c r="I146" s="207">
        <f>'2024-ΠΡΟΫΠ ΑΝΑ ΒΟΜ'!H24</f>
        <v>0</v>
      </c>
    </row>
    <row r="147" spans="1:9" ht="15">
      <c r="A147" s="174" t="s">
        <v>293</v>
      </c>
      <c r="B147" s="190" t="s">
        <v>98</v>
      </c>
      <c r="C147" s="194">
        <v>0</v>
      </c>
      <c r="D147" s="213">
        <f t="shared" si="29"/>
        <v>0</v>
      </c>
      <c r="E147" s="202">
        <v>100</v>
      </c>
      <c r="F147" s="213">
        <f t="shared" si="30"/>
        <v>0</v>
      </c>
      <c r="G147" s="202">
        <v>0</v>
      </c>
      <c r="H147" s="213">
        <f t="shared" si="31"/>
        <v>0</v>
      </c>
      <c r="I147" s="207">
        <f>'2024-ΠΡΟΫΠ ΑΝΑ ΒΟΜ'!H25</f>
        <v>0</v>
      </c>
    </row>
    <row r="148" spans="1:9" ht="15.75" thickBot="1">
      <c r="A148" s="324" t="s">
        <v>293</v>
      </c>
      <c r="B148" s="325" t="s">
        <v>733</v>
      </c>
      <c r="C148" s="329">
        <v>0</v>
      </c>
      <c r="D148" s="213">
        <f t="shared" si="29"/>
        <v>0</v>
      </c>
      <c r="E148" s="330">
        <v>0</v>
      </c>
      <c r="F148" s="213">
        <f t="shared" si="30"/>
        <v>0</v>
      </c>
      <c r="G148" s="330">
        <v>100</v>
      </c>
      <c r="H148" s="213">
        <f t="shared" si="31"/>
        <v>0</v>
      </c>
      <c r="I148" s="331">
        <f>'2024-ΠΡΟΫΠ ΑΝΑ ΒΟΜ'!H26</f>
        <v>0</v>
      </c>
    </row>
    <row r="149" spans="1:9" ht="15.75" thickBot="1">
      <c r="B149" s="191" t="s">
        <v>647</v>
      </c>
      <c r="C149" s="196"/>
      <c r="D149" s="218" t="e">
        <f>SUM(D143:D148)</f>
        <v>#REF!</v>
      </c>
      <c r="E149" s="196"/>
      <c r="F149" s="218" t="e">
        <f>SUM(F143:F148)</f>
        <v>#REF!</v>
      </c>
      <c r="G149" s="204"/>
      <c r="H149" s="218" t="e">
        <f>SUM(H143:H148)</f>
        <v>#REF!</v>
      </c>
      <c r="I149" s="209" t="e">
        <f>SUM(I143:I148)</f>
        <v>#REF!</v>
      </c>
    </row>
    <row r="152" spans="1:9" ht="13.5" thickBot="1"/>
    <row r="153" spans="1:9" ht="15">
      <c r="A153" s="172"/>
      <c r="B153" s="173" t="s">
        <v>652</v>
      </c>
      <c r="C153" s="193"/>
      <c r="D153" s="211" t="s">
        <v>640</v>
      </c>
      <c r="E153" s="193"/>
      <c r="F153" s="211" t="s">
        <v>641</v>
      </c>
      <c r="G153" s="193"/>
      <c r="H153" s="211" t="s">
        <v>642</v>
      </c>
      <c r="I153" s="205" t="s">
        <v>619</v>
      </c>
    </row>
    <row r="154" spans="1:9" ht="15">
      <c r="A154" s="172"/>
      <c r="B154" s="173"/>
      <c r="C154" s="192" t="s">
        <v>643</v>
      </c>
      <c r="D154" s="212" t="s">
        <v>644</v>
      </c>
      <c r="E154" s="192" t="s">
        <v>643</v>
      </c>
      <c r="F154" s="212" t="s">
        <v>644</v>
      </c>
      <c r="G154" s="192" t="s">
        <v>645</v>
      </c>
      <c r="H154" s="212" t="s">
        <v>644</v>
      </c>
      <c r="I154" s="206"/>
    </row>
    <row r="155" spans="1:9" ht="25.5">
      <c r="A155" s="174" t="s">
        <v>293</v>
      </c>
      <c r="B155" s="183" t="s">
        <v>646</v>
      </c>
      <c r="C155" s="194">
        <v>100</v>
      </c>
      <c r="D155" s="213">
        <f>$I155*C155/100</f>
        <v>0</v>
      </c>
      <c r="E155" s="202">
        <v>0</v>
      </c>
      <c r="F155" s="213">
        <f t="shared" ref="F155:F173" si="32">$I155*E155/100</f>
        <v>0</v>
      </c>
      <c r="G155" s="202">
        <v>0</v>
      </c>
      <c r="H155" s="213">
        <f t="shared" ref="H155:H173" si="33">$I155*G155/100</f>
        <v>0</v>
      </c>
      <c r="I155" s="207">
        <f>'2024-ΠΡΟΫΠ ΑΝΑ ΒΟΜ'!E2</f>
        <v>0</v>
      </c>
    </row>
    <row r="156" spans="1:9" ht="15">
      <c r="A156" s="176" t="s">
        <v>335</v>
      </c>
      <c r="B156" s="183" t="s">
        <v>103</v>
      </c>
      <c r="C156" s="194">
        <v>0</v>
      </c>
      <c r="D156" s="213">
        <f t="shared" ref="D156:D173" si="34">$I156*C156/100</f>
        <v>0</v>
      </c>
      <c r="E156" s="202">
        <v>100</v>
      </c>
      <c r="F156" s="213">
        <f t="shared" si="32"/>
        <v>0</v>
      </c>
      <c r="G156" s="202">
        <v>0</v>
      </c>
      <c r="H156" s="213">
        <f t="shared" si="33"/>
        <v>0</v>
      </c>
      <c r="I156" s="207">
        <f>'2024-ΠΡΟΫΠ ΑΝΑ ΒΟΜ'!E3</f>
        <v>0</v>
      </c>
    </row>
    <row r="157" spans="1:9" ht="15">
      <c r="A157" s="176" t="s">
        <v>335</v>
      </c>
      <c r="B157" s="183" t="s">
        <v>104</v>
      </c>
      <c r="C157" s="194">
        <v>100</v>
      </c>
      <c r="D157" s="213">
        <f t="shared" si="34"/>
        <v>0</v>
      </c>
      <c r="E157" s="202">
        <v>0</v>
      </c>
      <c r="F157" s="213">
        <f t="shared" si="32"/>
        <v>0</v>
      </c>
      <c r="G157" s="202">
        <v>0</v>
      </c>
      <c r="H157" s="213">
        <f t="shared" si="33"/>
        <v>0</v>
      </c>
      <c r="I157" s="207">
        <f>'2024-ΠΡΟΫΠ ΑΝΑ ΒΟΜ'!E5</f>
        <v>0</v>
      </c>
    </row>
    <row r="158" spans="1:9" ht="15">
      <c r="A158" s="174" t="s">
        <v>293</v>
      </c>
      <c r="B158" s="183" t="s">
        <v>91</v>
      </c>
      <c r="C158" s="194">
        <v>25</v>
      </c>
      <c r="D158" s="213">
        <f t="shared" si="34"/>
        <v>0</v>
      </c>
      <c r="E158" s="202">
        <v>75</v>
      </c>
      <c r="F158" s="213">
        <f t="shared" si="32"/>
        <v>0</v>
      </c>
      <c r="G158" s="202">
        <v>0</v>
      </c>
      <c r="H158" s="213">
        <f t="shared" si="33"/>
        <v>0</v>
      </c>
      <c r="I158" s="207">
        <f>'2024-ΠΡΟΫΠ ΑΝΑ ΒΟΜ'!E6</f>
        <v>0</v>
      </c>
    </row>
    <row r="159" spans="1:9" ht="15">
      <c r="A159" s="174" t="s">
        <v>293</v>
      </c>
      <c r="B159" s="183" t="s">
        <v>89</v>
      </c>
      <c r="C159" s="194">
        <v>25</v>
      </c>
      <c r="D159" s="213">
        <f t="shared" si="34"/>
        <v>0</v>
      </c>
      <c r="E159" s="202">
        <v>75</v>
      </c>
      <c r="F159" s="213">
        <f t="shared" si="32"/>
        <v>0</v>
      </c>
      <c r="G159" s="202">
        <v>0</v>
      </c>
      <c r="H159" s="213">
        <f t="shared" si="33"/>
        <v>0</v>
      </c>
      <c r="I159" s="207">
        <f>'2024-ΠΡΟΫΠ ΑΝΑ ΒΟΜ'!E7</f>
        <v>0</v>
      </c>
    </row>
    <row r="160" spans="1:9" ht="15">
      <c r="A160" s="174" t="s">
        <v>293</v>
      </c>
      <c r="B160" s="183" t="s">
        <v>88</v>
      </c>
      <c r="C160" s="194">
        <v>25</v>
      </c>
      <c r="D160" s="213">
        <f t="shared" si="34"/>
        <v>12000</v>
      </c>
      <c r="E160" s="202">
        <v>75</v>
      </c>
      <c r="F160" s="213">
        <f t="shared" si="32"/>
        <v>36000</v>
      </c>
      <c r="G160" s="202">
        <v>0</v>
      </c>
      <c r="H160" s="213">
        <f t="shared" si="33"/>
        <v>0</v>
      </c>
      <c r="I160" s="207">
        <f>'2024-ΠΡΟΫΠ ΑΝΑ ΒΟΜ'!E8</f>
        <v>48000</v>
      </c>
    </row>
    <row r="161" spans="1:9" ht="15">
      <c r="A161" s="174" t="s">
        <v>293</v>
      </c>
      <c r="B161" s="183" t="s">
        <v>105</v>
      </c>
      <c r="C161" s="194">
        <v>0</v>
      </c>
      <c r="D161" s="213">
        <f t="shared" si="34"/>
        <v>0</v>
      </c>
      <c r="E161" s="202">
        <v>0</v>
      </c>
      <c r="F161" s="213">
        <f t="shared" si="32"/>
        <v>0</v>
      </c>
      <c r="G161" s="202">
        <v>100</v>
      </c>
      <c r="H161" s="213">
        <f t="shared" si="33"/>
        <v>75000</v>
      </c>
      <c r="I161" s="207">
        <f>'2024-ΠΡΟΫΠ ΑΝΑ ΒΟΜ'!E9</f>
        <v>75000</v>
      </c>
    </row>
    <row r="162" spans="1:9" ht="15">
      <c r="A162" s="174" t="s">
        <v>293</v>
      </c>
      <c r="B162" s="183" t="s">
        <v>90</v>
      </c>
      <c r="C162" s="194">
        <v>25</v>
      </c>
      <c r="D162" s="213">
        <f t="shared" si="34"/>
        <v>0</v>
      </c>
      <c r="E162" s="202">
        <v>75</v>
      </c>
      <c r="F162" s="213">
        <f t="shared" si="32"/>
        <v>0</v>
      </c>
      <c r="G162" s="202">
        <v>0</v>
      </c>
      <c r="H162" s="213">
        <f t="shared" si="33"/>
        <v>0</v>
      </c>
      <c r="I162" s="207">
        <f>'2024-ΠΡΟΫΠ ΑΝΑ ΒΟΜ'!E10</f>
        <v>0</v>
      </c>
    </row>
    <row r="163" spans="1:9" ht="15">
      <c r="A163" s="174" t="s">
        <v>293</v>
      </c>
      <c r="B163" s="183" t="s">
        <v>92</v>
      </c>
      <c r="C163" s="194">
        <v>25</v>
      </c>
      <c r="D163" s="213">
        <f t="shared" si="34"/>
        <v>0</v>
      </c>
      <c r="E163" s="202">
        <v>75</v>
      </c>
      <c r="F163" s="213">
        <f t="shared" si="32"/>
        <v>0</v>
      </c>
      <c r="G163" s="202">
        <v>0</v>
      </c>
      <c r="H163" s="213">
        <f t="shared" si="33"/>
        <v>0</v>
      </c>
      <c r="I163" s="207">
        <f>'2024-ΠΡΟΫΠ ΑΝΑ ΒΟΜ'!E11</f>
        <v>0</v>
      </c>
    </row>
    <row r="164" spans="1:9" ht="15">
      <c r="A164" s="174" t="s">
        <v>293</v>
      </c>
      <c r="B164" s="183" t="s">
        <v>93</v>
      </c>
      <c r="C164" s="194">
        <v>25</v>
      </c>
      <c r="D164" s="213">
        <f t="shared" si="34"/>
        <v>0</v>
      </c>
      <c r="E164" s="202">
        <v>75</v>
      </c>
      <c r="F164" s="213">
        <f t="shared" si="32"/>
        <v>0</v>
      </c>
      <c r="G164" s="202">
        <v>0</v>
      </c>
      <c r="H164" s="213">
        <f t="shared" si="33"/>
        <v>0</v>
      </c>
      <c r="I164" s="207">
        <f>'2024-ΠΡΟΫΠ ΑΝΑ ΒΟΜ'!E12</f>
        <v>0</v>
      </c>
    </row>
    <row r="165" spans="1:9" ht="15">
      <c r="A165" s="174" t="s">
        <v>293</v>
      </c>
      <c r="B165" s="183" t="s">
        <v>94</v>
      </c>
      <c r="C165" s="194">
        <v>25</v>
      </c>
      <c r="D165" s="213">
        <f t="shared" si="34"/>
        <v>1500</v>
      </c>
      <c r="E165" s="202">
        <v>75</v>
      </c>
      <c r="F165" s="213">
        <f t="shared" si="32"/>
        <v>4500</v>
      </c>
      <c r="G165" s="202">
        <v>0</v>
      </c>
      <c r="H165" s="213">
        <f t="shared" si="33"/>
        <v>0</v>
      </c>
      <c r="I165" s="207">
        <f>'2024-ΠΡΟΫΠ ΑΝΑ ΒΟΜ'!E13</f>
        <v>6000</v>
      </c>
    </row>
    <row r="166" spans="1:9" ht="15">
      <c r="A166" s="177" t="s">
        <v>620</v>
      </c>
      <c r="B166" s="183" t="s">
        <v>95</v>
      </c>
      <c r="C166" s="194">
        <v>25</v>
      </c>
      <c r="D166" s="213">
        <f t="shared" si="34"/>
        <v>0</v>
      </c>
      <c r="E166" s="202">
        <v>75</v>
      </c>
      <c r="F166" s="213">
        <f t="shared" si="32"/>
        <v>0</v>
      </c>
      <c r="G166" s="202">
        <v>0</v>
      </c>
      <c r="H166" s="213">
        <f t="shared" si="33"/>
        <v>0</v>
      </c>
      <c r="I166" s="207">
        <f>'2024-ΠΡΟΫΠ ΑΝΑ ΒΟΜ'!E14</f>
        <v>0</v>
      </c>
    </row>
    <row r="167" spans="1:9" ht="24">
      <c r="A167" s="177" t="s">
        <v>620</v>
      </c>
      <c r="B167" s="184" t="s">
        <v>106</v>
      </c>
      <c r="C167" s="194">
        <v>0</v>
      </c>
      <c r="D167" s="213">
        <f t="shared" si="34"/>
        <v>0</v>
      </c>
      <c r="E167" s="202">
        <v>100</v>
      </c>
      <c r="F167" s="213">
        <f t="shared" si="32"/>
        <v>0</v>
      </c>
      <c r="G167" s="202">
        <v>0</v>
      </c>
      <c r="H167" s="213">
        <f t="shared" si="33"/>
        <v>0</v>
      </c>
      <c r="I167" s="207">
        <f>'2024-ΠΡΟΫΠ ΑΝΑ ΒΟΜ'!E15</f>
        <v>0</v>
      </c>
    </row>
    <row r="168" spans="1:9" ht="22.5">
      <c r="A168" s="177" t="s">
        <v>620</v>
      </c>
      <c r="B168" s="185" t="s">
        <v>656</v>
      </c>
      <c r="C168" s="194">
        <v>25</v>
      </c>
      <c r="D168" s="213">
        <f t="shared" si="34"/>
        <v>5061.25</v>
      </c>
      <c r="E168" s="202">
        <v>75</v>
      </c>
      <c r="F168" s="213">
        <f t="shared" si="32"/>
        <v>15183.75</v>
      </c>
      <c r="G168" s="202">
        <v>0</v>
      </c>
      <c r="H168" s="213">
        <f t="shared" si="33"/>
        <v>0</v>
      </c>
      <c r="I168" s="207">
        <f>'2024-ΠΡΟΫΠ ΑΝΑ ΒΟΜ'!E16</f>
        <v>20245</v>
      </c>
    </row>
    <row r="169" spans="1:9" ht="22.5">
      <c r="A169" s="176" t="s">
        <v>335</v>
      </c>
      <c r="B169" s="186" t="s">
        <v>655</v>
      </c>
      <c r="C169" s="194">
        <v>25</v>
      </c>
      <c r="D169" s="213">
        <f t="shared" si="34"/>
        <v>587.5</v>
      </c>
      <c r="E169" s="202">
        <v>75</v>
      </c>
      <c r="F169" s="213">
        <f t="shared" si="32"/>
        <v>1762.5</v>
      </c>
      <c r="G169" s="202">
        <v>0</v>
      </c>
      <c r="H169" s="213">
        <f t="shared" si="33"/>
        <v>0</v>
      </c>
      <c r="I169" s="207">
        <f>'2024-ΠΡΟΫΠ ΑΝΑ ΒΟΜ'!E17</f>
        <v>2350</v>
      </c>
    </row>
    <row r="170" spans="1:9" ht="15">
      <c r="A170" s="177" t="s">
        <v>620</v>
      </c>
      <c r="B170" s="183" t="s">
        <v>108</v>
      </c>
      <c r="C170" s="194">
        <v>0</v>
      </c>
      <c r="D170" s="213">
        <f t="shared" si="34"/>
        <v>0</v>
      </c>
      <c r="E170" s="202">
        <v>100</v>
      </c>
      <c r="F170" s="213">
        <f t="shared" si="32"/>
        <v>4000</v>
      </c>
      <c r="G170" s="202">
        <v>0</v>
      </c>
      <c r="H170" s="213">
        <f t="shared" si="33"/>
        <v>0</v>
      </c>
      <c r="I170" s="207">
        <f>'2024-ΠΡΟΫΠ ΑΝΑ ΒΟΜ'!E18</f>
        <v>4000</v>
      </c>
    </row>
    <row r="171" spans="1:9" ht="25.5">
      <c r="A171" s="174" t="s">
        <v>293</v>
      </c>
      <c r="B171" s="187" t="s">
        <v>657</v>
      </c>
      <c r="C171" s="194">
        <v>0</v>
      </c>
      <c r="D171" s="213">
        <f t="shared" si="34"/>
        <v>0</v>
      </c>
      <c r="E171" s="202">
        <v>0</v>
      </c>
      <c r="F171" s="213">
        <f t="shared" si="32"/>
        <v>0</v>
      </c>
      <c r="G171" s="202">
        <v>100</v>
      </c>
      <c r="H171" s="213">
        <f t="shared" si="33"/>
        <v>5000</v>
      </c>
      <c r="I171" s="207">
        <f>'2024-ΠΡΟΫΠ ΑΝΑ ΒΟΜ'!E19</f>
        <v>5000</v>
      </c>
    </row>
    <row r="172" spans="1:9" ht="25.5">
      <c r="A172" s="176" t="s">
        <v>335</v>
      </c>
      <c r="B172" s="183" t="s">
        <v>96</v>
      </c>
      <c r="C172" s="194">
        <v>0</v>
      </c>
      <c r="D172" s="213">
        <f t="shared" si="34"/>
        <v>0</v>
      </c>
      <c r="E172" s="202">
        <v>0</v>
      </c>
      <c r="F172" s="213">
        <f t="shared" si="32"/>
        <v>0</v>
      </c>
      <c r="G172" s="202">
        <v>100</v>
      </c>
      <c r="H172" s="213">
        <f t="shared" si="33"/>
        <v>0</v>
      </c>
      <c r="I172" s="207">
        <f>'2024-ΠΡΟΫΠ ΑΝΑ ΒΟΜ'!E20</f>
        <v>0</v>
      </c>
    </row>
    <row r="173" spans="1:9" ht="15.75" thickBot="1">
      <c r="A173" s="177" t="s">
        <v>620</v>
      </c>
      <c r="B173" s="188" t="s">
        <v>110</v>
      </c>
      <c r="C173" s="194">
        <v>25</v>
      </c>
      <c r="D173" s="213">
        <f t="shared" si="34"/>
        <v>2957.5</v>
      </c>
      <c r="E173" s="202">
        <v>75</v>
      </c>
      <c r="F173" s="213">
        <f t="shared" si="32"/>
        <v>8872.5</v>
      </c>
      <c r="G173" s="202">
        <v>0</v>
      </c>
      <c r="H173" s="213">
        <f t="shared" si="33"/>
        <v>0</v>
      </c>
      <c r="I173" s="207">
        <f>'2024-ΠΡΟΫΠ ΑΝΑ ΒΟΜ'!E21</f>
        <v>11830</v>
      </c>
    </row>
    <row r="174" spans="1:9" ht="15.75" thickBot="1">
      <c r="A174" s="178"/>
      <c r="B174" s="189" t="s">
        <v>622</v>
      </c>
      <c r="C174" s="195"/>
      <c r="D174" s="214">
        <f>SUM(D155:D173)</f>
        <v>22106.25</v>
      </c>
      <c r="E174" s="203"/>
      <c r="F174" s="214">
        <f>SUM(F155:F173)</f>
        <v>70318.75</v>
      </c>
      <c r="G174" s="203"/>
      <c r="H174" s="214">
        <f>SUM(H155:H173)</f>
        <v>80000</v>
      </c>
      <c r="I174" s="208">
        <f>SUM(I155:I173)</f>
        <v>172425</v>
      </c>
    </row>
    <row r="175" spans="1:9" ht="15">
      <c r="A175" s="174" t="s">
        <v>293</v>
      </c>
      <c r="B175" s="190" t="s">
        <v>623</v>
      </c>
      <c r="C175" s="194">
        <v>0</v>
      </c>
      <c r="D175" s="213" t="e">
        <f t="shared" ref="D175:D179" si="35">$I175*C175/100</f>
        <v>#REF!</v>
      </c>
      <c r="E175" s="202">
        <v>100</v>
      </c>
      <c r="F175" s="213" t="e">
        <f t="shared" ref="F175:F179" si="36">$I175*E175/100</f>
        <v>#REF!</v>
      </c>
      <c r="G175" s="202">
        <v>0</v>
      </c>
      <c r="H175" s="213" t="e">
        <f t="shared" ref="H175:H179" si="37">$I175*G175/100</f>
        <v>#REF!</v>
      </c>
      <c r="I175" s="207" t="e">
        <f>'2024-ΠΡΟΫΠ ΑΝΑ ΒΟΜ'!#REF!</f>
        <v>#REF!</v>
      </c>
    </row>
    <row r="176" spans="1:9" ht="15">
      <c r="A176" s="174" t="s">
        <v>293</v>
      </c>
      <c r="B176" s="190" t="s">
        <v>101</v>
      </c>
      <c r="C176" s="194">
        <v>0</v>
      </c>
      <c r="D176" s="213">
        <f t="shared" si="35"/>
        <v>0</v>
      </c>
      <c r="E176" s="202">
        <v>100</v>
      </c>
      <c r="F176" s="213">
        <f t="shared" si="36"/>
        <v>0</v>
      </c>
      <c r="G176" s="202">
        <v>0</v>
      </c>
      <c r="H176" s="213">
        <f t="shared" si="37"/>
        <v>0</v>
      </c>
      <c r="I176" s="207">
        <f>'2024-ΠΡΟΫΠ ΑΝΑ ΒΟΜ'!E23</f>
        <v>0</v>
      </c>
    </row>
    <row r="177" spans="1:9" ht="15">
      <c r="A177" s="174" t="s">
        <v>293</v>
      </c>
      <c r="B177" s="190" t="s">
        <v>99</v>
      </c>
      <c r="C177" s="194">
        <v>0</v>
      </c>
      <c r="D177" s="213">
        <f t="shared" si="35"/>
        <v>0</v>
      </c>
      <c r="E177" s="202">
        <v>0</v>
      </c>
      <c r="F177" s="213">
        <f t="shared" si="36"/>
        <v>0</v>
      </c>
      <c r="G177" s="202">
        <v>100</v>
      </c>
      <c r="H177" s="213">
        <f t="shared" si="37"/>
        <v>0</v>
      </c>
      <c r="I177" s="207">
        <f>'2024-ΠΡΟΫΠ ΑΝΑ ΒΟΜ'!E24</f>
        <v>0</v>
      </c>
    </row>
    <row r="178" spans="1:9" ht="15">
      <c r="A178" s="174" t="s">
        <v>293</v>
      </c>
      <c r="B178" s="190" t="s">
        <v>98</v>
      </c>
      <c r="C178" s="194">
        <v>0</v>
      </c>
      <c r="D178" s="213">
        <f t="shared" si="35"/>
        <v>0</v>
      </c>
      <c r="E178" s="202">
        <v>100</v>
      </c>
      <c r="F178" s="213">
        <f t="shared" si="36"/>
        <v>0</v>
      </c>
      <c r="G178" s="202">
        <v>0</v>
      </c>
      <c r="H178" s="213">
        <f t="shared" si="37"/>
        <v>0</v>
      </c>
      <c r="I178" s="207">
        <f>'2024-ΠΡΟΫΠ ΑΝΑ ΒΟΜ'!E25</f>
        <v>0</v>
      </c>
    </row>
    <row r="179" spans="1:9" ht="15.75" thickBot="1">
      <c r="A179" s="324" t="s">
        <v>293</v>
      </c>
      <c r="B179" s="325" t="s">
        <v>733</v>
      </c>
      <c r="C179" s="329">
        <v>0</v>
      </c>
      <c r="D179" s="213">
        <f t="shared" si="35"/>
        <v>0</v>
      </c>
      <c r="E179" s="330">
        <v>0</v>
      </c>
      <c r="F179" s="213">
        <f t="shared" si="36"/>
        <v>0</v>
      </c>
      <c r="G179" s="330">
        <v>100</v>
      </c>
      <c r="H179" s="213">
        <f t="shared" si="37"/>
        <v>0</v>
      </c>
      <c r="I179" s="331">
        <f>'2024-ΠΡΟΫΠ ΑΝΑ ΒΟΜ'!E26</f>
        <v>0</v>
      </c>
    </row>
    <row r="180" spans="1:9" ht="15.75" thickBot="1">
      <c r="B180" s="191" t="s">
        <v>647</v>
      </c>
      <c r="C180" s="196"/>
      <c r="D180" s="218" t="e">
        <f>SUM(D174:D179)</f>
        <v>#REF!</v>
      </c>
      <c r="E180" s="196"/>
      <c r="F180" s="218" t="e">
        <f>SUM(F174:F179)</f>
        <v>#REF!</v>
      </c>
      <c r="G180" s="204"/>
      <c r="H180" s="218" t="e">
        <f>SUM(H174:H179)</f>
        <v>#REF!</v>
      </c>
      <c r="I180" s="209" t="e">
        <f>SUM(I174:I179)</f>
        <v>#REF!</v>
      </c>
    </row>
    <row r="181" spans="1:9" ht="13.5" thickBot="1"/>
    <row r="182" spans="1:9" ht="15">
      <c r="A182" s="172"/>
      <c r="B182" s="173" t="s">
        <v>653</v>
      </c>
      <c r="C182" s="193"/>
      <c r="D182" s="211" t="s">
        <v>640</v>
      </c>
      <c r="E182" s="193"/>
      <c r="F182" s="211" t="s">
        <v>641</v>
      </c>
      <c r="G182" s="193"/>
      <c r="H182" s="211" t="s">
        <v>642</v>
      </c>
      <c r="I182" s="205" t="s">
        <v>619</v>
      </c>
    </row>
    <row r="183" spans="1:9" ht="15">
      <c r="A183" s="172"/>
      <c r="B183" s="173"/>
      <c r="C183" s="192" t="s">
        <v>643</v>
      </c>
      <c r="D183" s="212" t="s">
        <v>644</v>
      </c>
      <c r="E183" s="192" t="s">
        <v>643</v>
      </c>
      <c r="F183" s="212" t="s">
        <v>644</v>
      </c>
      <c r="G183" s="192" t="s">
        <v>645</v>
      </c>
      <c r="H183" s="212" t="s">
        <v>644</v>
      </c>
      <c r="I183" s="206"/>
    </row>
    <row r="184" spans="1:9" ht="25.5">
      <c r="A184" s="174" t="s">
        <v>293</v>
      </c>
      <c r="B184" s="183" t="s">
        <v>646</v>
      </c>
      <c r="C184" s="194">
        <v>100</v>
      </c>
      <c r="D184" s="213">
        <f>$I184*C184/100</f>
        <v>0</v>
      </c>
      <c r="E184" s="202">
        <v>0</v>
      </c>
      <c r="F184" s="213">
        <f t="shared" ref="F184:F202" si="38">$I184*E184/100</f>
        <v>0</v>
      </c>
      <c r="G184" s="202">
        <v>0</v>
      </c>
      <c r="H184" s="213">
        <f t="shared" ref="H184:H202" si="39">$I184*G184/100</f>
        <v>0</v>
      </c>
      <c r="I184" s="207">
        <f>'2024-ΠΡΟΫΠ ΑΝΑ ΒΟΜ'!C2</f>
        <v>0</v>
      </c>
    </row>
    <row r="185" spans="1:9" ht="15">
      <c r="A185" s="176" t="s">
        <v>335</v>
      </c>
      <c r="B185" s="183" t="s">
        <v>103</v>
      </c>
      <c r="C185" s="194">
        <v>0</v>
      </c>
      <c r="D185" s="213">
        <f t="shared" ref="D185:D202" si="40">$I185*C185/100</f>
        <v>0</v>
      </c>
      <c r="E185" s="202">
        <v>100</v>
      </c>
      <c r="F185" s="213">
        <f t="shared" si="38"/>
        <v>0</v>
      </c>
      <c r="G185" s="202">
        <v>0</v>
      </c>
      <c r="H185" s="213">
        <f t="shared" si="39"/>
        <v>0</v>
      </c>
      <c r="I185" s="207">
        <f>'2024-ΠΡΟΫΠ ΑΝΑ ΒΟΜ'!C3</f>
        <v>0</v>
      </c>
    </row>
    <row r="186" spans="1:9" ht="15">
      <c r="A186" s="176" t="s">
        <v>335</v>
      </c>
      <c r="B186" s="183" t="s">
        <v>104</v>
      </c>
      <c r="C186" s="194">
        <v>100</v>
      </c>
      <c r="D186" s="213">
        <f t="shared" si="40"/>
        <v>0</v>
      </c>
      <c r="E186" s="202">
        <v>0</v>
      </c>
      <c r="F186" s="213">
        <f t="shared" si="38"/>
        <v>0</v>
      </c>
      <c r="G186" s="202">
        <v>0</v>
      </c>
      <c r="H186" s="213">
        <f t="shared" si="39"/>
        <v>0</v>
      </c>
      <c r="I186" s="207">
        <f>'2024-ΠΡΟΫΠ ΑΝΑ ΒΟΜ'!C5</f>
        <v>0</v>
      </c>
    </row>
    <row r="187" spans="1:9" ht="15">
      <c r="A187" s="174" t="s">
        <v>293</v>
      </c>
      <c r="B187" s="183" t="s">
        <v>91</v>
      </c>
      <c r="C187" s="194">
        <v>25</v>
      </c>
      <c r="D187" s="213">
        <f t="shared" si="40"/>
        <v>0</v>
      </c>
      <c r="E187" s="202">
        <v>75</v>
      </c>
      <c r="F187" s="213">
        <f t="shared" si="38"/>
        <v>0</v>
      </c>
      <c r="G187" s="202">
        <v>0</v>
      </c>
      <c r="H187" s="213">
        <f t="shared" si="39"/>
        <v>0</v>
      </c>
      <c r="I187" s="207">
        <f>'2024-ΠΡΟΫΠ ΑΝΑ ΒΟΜ'!C6</f>
        <v>0</v>
      </c>
    </row>
    <row r="188" spans="1:9" ht="15">
      <c r="A188" s="174" t="s">
        <v>293</v>
      </c>
      <c r="B188" s="183" t="s">
        <v>89</v>
      </c>
      <c r="C188" s="194">
        <v>25</v>
      </c>
      <c r="D188" s="213">
        <f t="shared" si="40"/>
        <v>0</v>
      </c>
      <c r="E188" s="202">
        <v>75</v>
      </c>
      <c r="F188" s="213">
        <f t="shared" si="38"/>
        <v>0</v>
      </c>
      <c r="G188" s="202">
        <v>0</v>
      </c>
      <c r="H188" s="213">
        <f t="shared" si="39"/>
        <v>0</v>
      </c>
      <c r="I188" s="207">
        <f>'2024-ΠΡΟΫΠ ΑΝΑ ΒΟΜ'!C7</f>
        <v>0</v>
      </c>
    </row>
    <row r="189" spans="1:9" ht="15">
      <c r="A189" s="174" t="s">
        <v>293</v>
      </c>
      <c r="B189" s="183" t="s">
        <v>88</v>
      </c>
      <c r="C189" s="194">
        <v>25</v>
      </c>
      <c r="D189" s="213">
        <f t="shared" si="40"/>
        <v>26827.5</v>
      </c>
      <c r="E189" s="202">
        <v>75</v>
      </c>
      <c r="F189" s="213">
        <f t="shared" si="38"/>
        <v>80482.5</v>
      </c>
      <c r="G189" s="202">
        <v>0</v>
      </c>
      <c r="H189" s="213">
        <f t="shared" si="39"/>
        <v>0</v>
      </c>
      <c r="I189" s="207">
        <f>'2024-ΠΡΟΫΠ ΑΝΑ ΒΟΜ'!C8</f>
        <v>107310</v>
      </c>
    </row>
    <row r="190" spans="1:9" ht="15">
      <c r="A190" s="174" t="s">
        <v>293</v>
      </c>
      <c r="B190" s="183" t="s">
        <v>105</v>
      </c>
      <c r="C190" s="194">
        <v>0</v>
      </c>
      <c r="D190" s="213">
        <f t="shared" si="40"/>
        <v>0</v>
      </c>
      <c r="E190" s="202">
        <v>0</v>
      </c>
      <c r="F190" s="213">
        <f t="shared" si="38"/>
        <v>0</v>
      </c>
      <c r="G190" s="202">
        <v>100</v>
      </c>
      <c r="H190" s="213">
        <f t="shared" si="39"/>
        <v>134400</v>
      </c>
      <c r="I190" s="207">
        <f>'2024-ΠΡΟΫΠ ΑΝΑ ΒΟΜ'!C9</f>
        <v>134400</v>
      </c>
    </row>
    <row r="191" spans="1:9" ht="15">
      <c r="A191" s="174" t="s">
        <v>293</v>
      </c>
      <c r="B191" s="183" t="s">
        <v>90</v>
      </c>
      <c r="C191" s="194">
        <v>25</v>
      </c>
      <c r="D191" s="213">
        <f t="shared" si="40"/>
        <v>5600</v>
      </c>
      <c r="E191" s="202">
        <v>75</v>
      </c>
      <c r="F191" s="213">
        <f t="shared" si="38"/>
        <v>16800</v>
      </c>
      <c r="G191" s="202">
        <v>0</v>
      </c>
      <c r="H191" s="213">
        <f t="shared" si="39"/>
        <v>0</v>
      </c>
      <c r="I191" s="207">
        <f>'2024-ΠΡΟΫΠ ΑΝΑ ΒΟΜ'!C10</f>
        <v>22400</v>
      </c>
    </row>
    <row r="192" spans="1:9" ht="15">
      <c r="A192" s="174" t="s">
        <v>293</v>
      </c>
      <c r="B192" s="183" t="s">
        <v>92</v>
      </c>
      <c r="C192" s="194">
        <v>25</v>
      </c>
      <c r="D192" s="213">
        <f t="shared" si="40"/>
        <v>200</v>
      </c>
      <c r="E192" s="202">
        <v>75</v>
      </c>
      <c r="F192" s="213">
        <f t="shared" si="38"/>
        <v>600</v>
      </c>
      <c r="G192" s="202">
        <v>0</v>
      </c>
      <c r="H192" s="213">
        <f t="shared" si="39"/>
        <v>0</v>
      </c>
      <c r="I192" s="207">
        <f>'2024-ΠΡΟΫΠ ΑΝΑ ΒΟΜ'!C11</f>
        <v>800</v>
      </c>
    </row>
    <row r="193" spans="1:9" ht="15">
      <c r="A193" s="174" t="s">
        <v>293</v>
      </c>
      <c r="B193" s="183" t="s">
        <v>93</v>
      </c>
      <c r="C193" s="194">
        <v>25</v>
      </c>
      <c r="D193" s="213">
        <f t="shared" si="40"/>
        <v>0</v>
      </c>
      <c r="E193" s="202">
        <v>75</v>
      </c>
      <c r="F193" s="213">
        <f t="shared" si="38"/>
        <v>0</v>
      </c>
      <c r="G193" s="202">
        <v>0</v>
      </c>
      <c r="H193" s="213">
        <f t="shared" si="39"/>
        <v>0</v>
      </c>
      <c r="I193" s="207">
        <f>'2024-ΠΡΟΫΠ ΑΝΑ ΒΟΜ'!C12</f>
        <v>0</v>
      </c>
    </row>
    <row r="194" spans="1:9" ht="15">
      <c r="A194" s="174" t="s">
        <v>293</v>
      </c>
      <c r="B194" s="183" t="s">
        <v>94</v>
      </c>
      <c r="C194" s="194">
        <v>25</v>
      </c>
      <c r="D194" s="213">
        <f t="shared" si="40"/>
        <v>18750</v>
      </c>
      <c r="E194" s="202">
        <v>75</v>
      </c>
      <c r="F194" s="213">
        <f t="shared" si="38"/>
        <v>56250</v>
      </c>
      <c r="G194" s="202">
        <v>0</v>
      </c>
      <c r="H194" s="213">
        <f t="shared" si="39"/>
        <v>0</v>
      </c>
      <c r="I194" s="207">
        <f>'2024-ΠΡΟΫΠ ΑΝΑ ΒΟΜ'!C13</f>
        <v>75000</v>
      </c>
    </row>
    <row r="195" spans="1:9" ht="15">
      <c r="A195" s="177" t="s">
        <v>620</v>
      </c>
      <c r="B195" s="183" t="s">
        <v>95</v>
      </c>
      <c r="C195" s="194">
        <v>25</v>
      </c>
      <c r="D195" s="213">
        <f t="shared" si="40"/>
        <v>0</v>
      </c>
      <c r="E195" s="202">
        <v>75</v>
      </c>
      <c r="F195" s="213">
        <f t="shared" si="38"/>
        <v>0</v>
      </c>
      <c r="G195" s="202">
        <v>0</v>
      </c>
      <c r="H195" s="213">
        <f t="shared" si="39"/>
        <v>0</v>
      </c>
      <c r="I195" s="207">
        <f>'2024-ΠΡΟΫΠ ΑΝΑ ΒΟΜ'!C14</f>
        <v>0</v>
      </c>
    </row>
    <row r="196" spans="1:9" ht="24">
      <c r="A196" s="177" t="s">
        <v>620</v>
      </c>
      <c r="B196" s="184" t="s">
        <v>106</v>
      </c>
      <c r="C196" s="194">
        <v>0</v>
      </c>
      <c r="D196" s="213">
        <f t="shared" si="40"/>
        <v>0</v>
      </c>
      <c r="E196" s="202">
        <v>100</v>
      </c>
      <c r="F196" s="213">
        <f t="shared" si="38"/>
        <v>0</v>
      </c>
      <c r="G196" s="202">
        <v>0</v>
      </c>
      <c r="H196" s="213">
        <f t="shared" si="39"/>
        <v>0</v>
      </c>
      <c r="I196" s="207">
        <f>'2024-ΠΡΟΫΠ ΑΝΑ ΒΟΜ'!C15</f>
        <v>0</v>
      </c>
    </row>
    <row r="197" spans="1:9" ht="22.5">
      <c r="A197" s="177" t="s">
        <v>620</v>
      </c>
      <c r="B197" s="185" t="s">
        <v>656</v>
      </c>
      <c r="C197" s="194">
        <v>25</v>
      </c>
      <c r="D197" s="213">
        <f t="shared" si="40"/>
        <v>22778.5</v>
      </c>
      <c r="E197" s="202">
        <v>75</v>
      </c>
      <c r="F197" s="213">
        <f t="shared" si="38"/>
        <v>68335.5</v>
      </c>
      <c r="G197" s="202">
        <v>0</v>
      </c>
      <c r="H197" s="213">
        <f t="shared" si="39"/>
        <v>0</v>
      </c>
      <c r="I197" s="207">
        <f>'2024-ΠΡΟΫΠ ΑΝΑ ΒΟΜ'!C16</f>
        <v>91114</v>
      </c>
    </row>
    <row r="198" spans="1:9" ht="22.5">
      <c r="A198" s="176" t="s">
        <v>335</v>
      </c>
      <c r="B198" s="186" t="s">
        <v>655</v>
      </c>
      <c r="C198" s="194">
        <v>25</v>
      </c>
      <c r="D198" s="213">
        <f t="shared" si="40"/>
        <v>1100</v>
      </c>
      <c r="E198" s="202">
        <v>75</v>
      </c>
      <c r="F198" s="213">
        <f t="shared" si="38"/>
        <v>3300</v>
      </c>
      <c r="G198" s="202">
        <v>0</v>
      </c>
      <c r="H198" s="213">
        <f t="shared" si="39"/>
        <v>0</v>
      </c>
      <c r="I198" s="207">
        <f>'2024-ΠΡΟΫΠ ΑΝΑ ΒΟΜ'!C17</f>
        <v>4400</v>
      </c>
    </row>
    <row r="199" spans="1:9" ht="15">
      <c r="A199" s="177" t="s">
        <v>620</v>
      </c>
      <c r="B199" s="183" t="s">
        <v>108</v>
      </c>
      <c r="C199" s="194">
        <v>0</v>
      </c>
      <c r="D199" s="213">
        <f t="shared" si="40"/>
        <v>0</v>
      </c>
      <c r="E199" s="202">
        <v>100</v>
      </c>
      <c r="F199" s="213">
        <f t="shared" si="38"/>
        <v>21715.89</v>
      </c>
      <c r="G199" s="202">
        <v>0</v>
      </c>
      <c r="H199" s="213">
        <f t="shared" si="39"/>
        <v>0</v>
      </c>
      <c r="I199" s="207">
        <f>'2024-ΠΡΟΫΠ ΑΝΑ ΒΟΜ'!C18</f>
        <v>21715.89</v>
      </c>
    </row>
    <row r="200" spans="1:9" ht="25.5">
      <c r="A200" s="174" t="s">
        <v>293</v>
      </c>
      <c r="B200" s="187" t="s">
        <v>657</v>
      </c>
      <c r="C200" s="194">
        <v>0</v>
      </c>
      <c r="D200" s="213">
        <f t="shared" si="40"/>
        <v>0</v>
      </c>
      <c r="E200" s="202">
        <v>0</v>
      </c>
      <c r="F200" s="213">
        <f t="shared" si="38"/>
        <v>0</v>
      </c>
      <c r="G200" s="202">
        <v>100</v>
      </c>
      <c r="H200" s="213">
        <f t="shared" si="39"/>
        <v>124700</v>
      </c>
      <c r="I200" s="207">
        <f>'2024-ΠΡΟΫΠ ΑΝΑ ΒΟΜ'!C19</f>
        <v>124700</v>
      </c>
    </row>
    <row r="201" spans="1:9" ht="25.5">
      <c r="A201" s="176" t="s">
        <v>335</v>
      </c>
      <c r="B201" s="183" t="s">
        <v>96</v>
      </c>
      <c r="C201" s="194">
        <v>0</v>
      </c>
      <c r="D201" s="213">
        <f t="shared" si="40"/>
        <v>0</v>
      </c>
      <c r="E201" s="202">
        <v>0</v>
      </c>
      <c r="F201" s="213">
        <f t="shared" si="38"/>
        <v>0</v>
      </c>
      <c r="G201" s="202">
        <v>100</v>
      </c>
      <c r="H201" s="213">
        <f t="shared" si="39"/>
        <v>0</v>
      </c>
      <c r="I201" s="207">
        <f>'2024-ΠΡΟΫΠ ΑΝΑ ΒΟΜ'!C20</f>
        <v>0</v>
      </c>
    </row>
    <row r="202" spans="1:9" ht="15.75" thickBot="1">
      <c r="A202" s="177" t="s">
        <v>620</v>
      </c>
      <c r="B202" s="188" t="s">
        <v>110</v>
      </c>
      <c r="C202" s="194">
        <v>25</v>
      </c>
      <c r="D202" s="213">
        <f t="shared" si="40"/>
        <v>22295.814999999999</v>
      </c>
      <c r="E202" s="202">
        <v>75</v>
      </c>
      <c r="F202" s="213">
        <f t="shared" si="38"/>
        <v>66887.445000000007</v>
      </c>
      <c r="G202" s="202">
        <v>0</v>
      </c>
      <c r="H202" s="213">
        <f t="shared" si="39"/>
        <v>0</v>
      </c>
      <c r="I202" s="207">
        <f>'2024-ΠΡΟΫΠ ΑΝΑ ΒΟΜ'!C21</f>
        <v>89183.260000000009</v>
      </c>
    </row>
    <row r="203" spans="1:9" ht="15.75" thickBot="1">
      <c r="A203" s="178"/>
      <c r="B203" s="189" t="s">
        <v>622</v>
      </c>
      <c r="C203" s="195"/>
      <c r="D203" s="214">
        <f>SUM(D184:D202)</f>
        <v>97551.815000000002</v>
      </c>
      <c r="E203" s="203"/>
      <c r="F203" s="214">
        <f>SUM(F184:F202)</f>
        <v>314371.33500000002</v>
      </c>
      <c r="G203" s="203"/>
      <c r="H203" s="214">
        <f>SUM(H184:H202)</f>
        <v>259100</v>
      </c>
      <c r="I203" s="208">
        <f>SUM(I184:I202)</f>
        <v>671023.15</v>
      </c>
    </row>
    <row r="204" spans="1:9" ht="15">
      <c r="A204" s="174" t="s">
        <v>293</v>
      </c>
      <c r="B204" s="190" t="s">
        <v>623</v>
      </c>
      <c r="C204" s="194">
        <v>0</v>
      </c>
      <c r="D204" s="213" t="e">
        <f t="shared" ref="D204:D208" si="41">$I204*C204/100</f>
        <v>#REF!</v>
      </c>
      <c r="E204" s="202">
        <v>100</v>
      </c>
      <c r="F204" s="213" t="e">
        <f t="shared" ref="F204:F208" si="42">$I204*E204/100</f>
        <v>#REF!</v>
      </c>
      <c r="G204" s="202">
        <v>0</v>
      </c>
      <c r="H204" s="213" t="e">
        <f t="shared" ref="H204:H208" si="43">$I204*G204/100</f>
        <v>#REF!</v>
      </c>
      <c r="I204" s="207" t="e">
        <f>'2024-ΠΡΟΫΠ ΑΝΑ ΒΟΜ'!#REF!</f>
        <v>#REF!</v>
      </c>
    </row>
    <row r="205" spans="1:9" ht="15">
      <c r="A205" s="174" t="s">
        <v>293</v>
      </c>
      <c r="B205" s="190" t="s">
        <v>101</v>
      </c>
      <c r="C205" s="194">
        <v>0</v>
      </c>
      <c r="D205" s="213">
        <f t="shared" si="41"/>
        <v>0</v>
      </c>
      <c r="E205" s="202">
        <v>100</v>
      </c>
      <c r="F205" s="213">
        <f t="shared" si="42"/>
        <v>0</v>
      </c>
      <c r="G205" s="202">
        <v>0</v>
      </c>
      <c r="H205" s="213">
        <f t="shared" si="43"/>
        <v>0</v>
      </c>
      <c r="I205" s="207">
        <f>'2024-ΠΡΟΫΠ ΑΝΑ ΒΟΜ'!C23</f>
        <v>0</v>
      </c>
    </row>
    <row r="206" spans="1:9" ht="15">
      <c r="A206" s="174" t="s">
        <v>293</v>
      </c>
      <c r="B206" s="190" t="s">
        <v>99</v>
      </c>
      <c r="C206" s="194">
        <v>0</v>
      </c>
      <c r="D206" s="213">
        <f t="shared" si="41"/>
        <v>0</v>
      </c>
      <c r="E206" s="202">
        <v>0</v>
      </c>
      <c r="F206" s="213">
        <f t="shared" si="42"/>
        <v>0</v>
      </c>
      <c r="G206" s="202">
        <v>100</v>
      </c>
      <c r="H206" s="213">
        <f t="shared" si="43"/>
        <v>0</v>
      </c>
      <c r="I206" s="207">
        <f>'2024-ΠΡΟΫΠ ΑΝΑ ΒΟΜ'!C24</f>
        <v>0</v>
      </c>
    </row>
    <row r="207" spans="1:9" ht="15">
      <c r="A207" s="174" t="s">
        <v>293</v>
      </c>
      <c r="B207" s="190" t="s">
        <v>98</v>
      </c>
      <c r="C207" s="194">
        <v>0</v>
      </c>
      <c r="D207" s="213">
        <f t="shared" si="41"/>
        <v>0</v>
      </c>
      <c r="E207" s="202">
        <v>100</v>
      </c>
      <c r="F207" s="213">
        <f t="shared" si="42"/>
        <v>0</v>
      </c>
      <c r="G207" s="202">
        <v>0</v>
      </c>
      <c r="H207" s="213">
        <f t="shared" si="43"/>
        <v>0</v>
      </c>
      <c r="I207" s="207">
        <f>'2024-ΠΡΟΫΠ ΑΝΑ ΒΟΜ'!C25</f>
        <v>0</v>
      </c>
    </row>
    <row r="208" spans="1:9" ht="15.75" thickBot="1">
      <c r="A208" s="324" t="s">
        <v>293</v>
      </c>
      <c r="B208" s="325" t="s">
        <v>733</v>
      </c>
      <c r="C208" s="329">
        <v>0</v>
      </c>
      <c r="D208" s="213">
        <f t="shared" si="41"/>
        <v>0</v>
      </c>
      <c r="E208" s="330">
        <v>0</v>
      </c>
      <c r="F208" s="213">
        <f t="shared" si="42"/>
        <v>0</v>
      </c>
      <c r="G208" s="330">
        <v>100</v>
      </c>
      <c r="H208" s="213">
        <f t="shared" si="43"/>
        <v>0</v>
      </c>
      <c r="I208" s="331">
        <f>'2024-ΠΡΟΫΠ ΑΝΑ ΒΟΜ'!C26</f>
        <v>0</v>
      </c>
    </row>
    <row r="209" spans="2:9" ht="15.75" thickBot="1">
      <c r="B209" s="191" t="s">
        <v>647</v>
      </c>
      <c r="C209" s="196"/>
      <c r="D209" s="218" t="e">
        <f>SUM(D203:D208)</f>
        <v>#REF!</v>
      </c>
      <c r="E209" s="196"/>
      <c r="F209" s="218" t="e">
        <f>SUM(F203:F208)</f>
        <v>#REF!</v>
      </c>
      <c r="G209" s="204"/>
      <c r="H209" s="218" t="e">
        <f>SUM(H203:H208)</f>
        <v>#REF!</v>
      </c>
      <c r="I209" s="209" t="e">
        <f>SUM(I203:I208)</f>
        <v>#REF!</v>
      </c>
    </row>
  </sheetData>
  <pageMargins left="0.70866141732283472" right="0.70866141732283472" top="0.74803149606299213" bottom="0.74803149606299213" header="0.31496062992125984" footer="0.31496062992125984"/>
  <pageSetup paperSize="9" orientation="portrait" horizontalDpi="4294967295" verticalDpi="4294967295" r:id="rId1"/>
  <headerFooter>
    <oddHeader>&amp;R&amp;F/&amp;A</oddHeader>
    <oddFooter>&amp;Rσελ. 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47"/>
  <sheetViews>
    <sheetView tabSelected="1" zoomScaleNormal="100" workbookViewId="0">
      <pane ySplit="2" topLeftCell="A195" activePane="bottomLeft" state="frozen"/>
      <selection pane="bottomLeft" activeCell="T196" sqref="T196"/>
    </sheetView>
  </sheetViews>
  <sheetFormatPr defaultColWidth="9.140625" defaultRowHeight="12.75"/>
  <cols>
    <col min="1" max="1" width="7.140625" style="266" customWidth="1"/>
    <col min="2" max="2" width="43.42578125" style="1" customWidth="1"/>
    <col min="3" max="3" width="8.140625" style="1" customWidth="1"/>
    <col min="4" max="4" width="14.28515625" style="46" customWidth="1"/>
    <col min="5" max="5" width="12.7109375" style="46" customWidth="1"/>
    <col min="6" max="9" width="12.7109375" style="5" customWidth="1"/>
    <col min="10" max="10" width="18.5703125" style="5" customWidth="1"/>
    <col min="11" max="11" width="13.28515625" style="5" customWidth="1"/>
    <col min="12" max="12" width="12.7109375" style="5" customWidth="1"/>
    <col min="13" max="13" width="14.42578125" style="5" customWidth="1"/>
    <col min="14" max="14" width="12.5703125" style="1" customWidth="1"/>
    <col min="15" max="15" width="11.85546875" style="1" bestFit="1" customWidth="1"/>
    <col min="16" max="16" width="9.140625" style="1"/>
    <col min="17" max="17" width="9.85546875" style="1" bestFit="1" customWidth="1"/>
    <col min="18" max="16384" width="9.140625" style="1"/>
  </cols>
  <sheetData>
    <row r="1" spans="1:15" ht="30.75" customHeight="1">
      <c r="A1" s="236">
        <v>2024</v>
      </c>
      <c r="B1" s="103" t="s">
        <v>632</v>
      </c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</row>
    <row r="2" spans="1:15" ht="25.5" thickBot="1">
      <c r="A2" s="237" t="s">
        <v>120</v>
      </c>
      <c r="B2" s="104" t="s">
        <v>121</v>
      </c>
      <c r="C2" s="134" t="s">
        <v>122</v>
      </c>
      <c r="D2" s="99" t="s">
        <v>611</v>
      </c>
      <c r="E2" s="99" t="s">
        <v>612</v>
      </c>
      <c r="F2" s="135" t="s">
        <v>613</v>
      </c>
      <c r="G2" s="135" t="s">
        <v>614</v>
      </c>
      <c r="H2" s="135" t="s">
        <v>615</v>
      </c>
      <c r="I2" s="135" t="s">
        <v>616</v>
      </c>
      <c r="J2" s="135" t="s">
        <v>654</v>
      </c>
      <c r="K2" s="136" t="s">
        <v>630</v>
      </c>
      <c r="L2" s="136" t="s">
        <v>631</v>
      </c>
      <c r="M2" s="123" t="s">
        <v>123</v>
      </c>
    </row>
    <row r="3" spans="1:15" ht="13.5" thickTop="1">
      <c r="A3" s="238" t="s">
        <v>372</v>
      </c>
      <c r="B3" s="223" t="s">
        <v>124</v>
      </c>
      <c r="C3" s="221" t="s">
        <v>125</v>
      </c>
      <c r="D3" s="433">
        <v>0</v>
      </c>
      <c r="E3" s="433">
        <v>0</v>
      </c>
      <c r="F3" s="433">
        <v>0</v>
      </c>
      <c r="G3" s="433">
        <v>0</v>
      </c>
      <c r="H3" s="433">
        <v>0</v>
      </c>
      <c r="I3" s="433">
        <v>0</v>
      </c>
      <c r="J3" s="433">
        <v>164450.98000000001</v>
      </c>
      <c r="K3" s="433">
        <v>0</v>
      </c>
      <c r="L3" s="433">
        <v>0</v>
      </c>
      <c r="M3" s="222">
        <f>SUM(D3:L3)</f>
        <v>164450.98000000001</v>
      </c>
      <c r="O3" s="703"/>
    </row>
    <row r="4" spans="1:15">
      <c r="A4" s="239" t="s">
        <v>373</v>
      </c>
      <c r="B4" s="223" t="s">
        <v>126</v>
      </c>
      <c r="C4" s="221" t="s">
        <v>734</v>
      </c>
      <c r="D4" s="453">
        <v>0</v>
      </c>
      <c r="E4" s="453">
        <v>0</v>
      </c>
      <c r="F4" s="453">
        <v>0</v>
      </c>
      <c r="G4" s="453">
        <v>0</v>
      </c>
      <c r="H4" s="453">
        <v>0</v>
      </c>
      <c r="I4" s="453">
        <v>0</v>
      </c>
      <c r="J4" s="453">
        <v>0</v>
      </c>
      <c r="K4" s="453">
        <v>0</v>
      </c>
      <c r="L4" s="453">
        <v>0</v>
      </c>
      <c r="M4" s="222">
        <f t="shared" ref="M4:M11" si="0">SUM(D4:L4)</f>
        <v>0</v>
      </c>
      <c r="O4" s="703"/>
    </row>
    <row r="5" spans="1:15">
      <c r="A5" s="240" t="s">
        <v>735</v>
      </c>
      <c r="B5" s="220" t="s">
        <v>127</v>
      </c>
      <c r="C5" s="221" t="s">
        <v>734</v>
      </c>
      <c r="D5" s="453">
        <v>0</v>
      </c>
      <c r="E5" s="453">
        <v>0</v>
      </c>
      <c r="F5" s="453">
        <v>0</v>
      </c>
      <c r="G5" s="453">
        <v>0</v>
      </c>
      <c r="H5" s="453">
        <v>0</v>
      </c>
      <c r="I5" s="453">
        <v>0</v>
      </c>
      <c r="J5" s="453">
        <v>0</v>
      </c>
      <c r="K5" s="453">
        <v>0</v>
      </c>
      <c r="L5" s="453">
        <v>0</v>
      </c>
      <c r="M5" s="222">
        <f t="shared" si="0"/>
        <v>0</v>
      </c>
      <c r="O5" s="703"/>
    </row>
    <row r="6" spans="1:15">
      <c r="A6" s="240" t="s">
        <v>374</v>
      </c>
      <c r="B6" s="220" t="s">
        <v>128</v>
      </c>
      <c r="C6" s="221" t="s">
        <v>125</v>
      </c>
      <c r="D6" s="453">
        <v>0</v>
      </c>
      <c r="E6" s="453">
        <v>0</v>
      </c>
      <c r="F6" s="453">
        <v>0</v>
      </c>
      <c r="G6" s="453">
        <v>0</v>
      </c>
      <c r="H6" s="453">
        <v>0</v>
      </c>
      <c r="I6" s="453">
        <v>0</v>
      </c>
      <c r="J6" s="453">
        <v>7404.87</v>
      </c>
      <c r="K6" s="453">
        <v>0</v>
      </c>
      <c r="L6" s="453">
        <v>0</v>
      </c>
      <c r="M6" s="222">
        <f t="shared" si="0"/>
        <v>7404.87</v>
      </c>
      <c r="O6" s="703"/>
    </row>
    <row r="7" spans="1:15">
      <c r="A7" s="240" t="s">
        <v>375</v>
      </c>
      <c r="B7" s="220" t="s">
        <v>343</v>
      </c>
      <c r="C7" s="221" t="s">
        <v>734</v>
      </c>
      <c r="D7" s="453">
        <v>0</v>
      </c>
      <c r="E7" s="453">
        <v>0</v>
      </c>
      <c r="F7" s="453">
        <v>0</v>
      </c>
      <c r="G7" s="453">
        <v>0</v>
      </c>
      <c r="H7" s="453">
        <v>0</v>
      </c>
      <c r="I7" s="453">
        <v>0</v>
      </c>
      <c r="J7" s="453">
        <v>0</v>
      </c>
      <c r="K7" s="453">
        <v>0</v>
      </c>
      <c r="L7" s="453">
        <v>0</v>
      </c>
      <c r="M7" s="222">
        <f t="shared" si="0"/>
        <v>0</v>
      </c>
      <c r="N7" s="31"/>
      <c r="O7" s="703"/>
    </row>
    <row r="8" spans="1:15">
      <c r="A8" s="240" t="s">
        <v>376</v>
      </c>
      <c r="B8" s="220" t="s">
        <v>129</v>
      </c>
      <c r="C8" s="221" t="s">
        <v>734</v>
      </c>
      <c r="D8" s="453">
        <v>0</v>
      </c>
      <c r="E8" s="453">
        <v>0</v>
      </c>
      <c r="F8" s="453">
        <v>0</v>
      </c>
      <c r="G8" s="453">
        <v>0</v>
      </c>
      <c r="H8" s="453">
        <v>0</v>
      </c>
      <c r="I8" s="453">
        <v>0</v>
      </c>
      <c r="J8" s="453">
        <v>0</v>
      </c>
      <c r="K8" s="453">
        <v>0</v>
      </c>
      <c r="L8" s="453">
        <v>0</v>
      </c>
      <c r="M8" s="222">
        <f t="shared" si="0"/>
        <v>0</v>
      </c>
      <c r="O8" s="703"/>
    </row>
    <row r="9" spans="1:15">
      <c r="A9" s="240" t="s">
        <v>377</v>
      </c>
      <c r="B9" s="220" t="s">
        <v>130</v>
      </c>
      <c r="C9" s="221" t="s">
        <v>125</v>
      </c>
      <c r="D9" s="453">
        <v>0</v>
      </c>
      <c r="E9" s="453">
        <v>0</v>
      </c>
      <c r="F9" s="453">
        <v>0</v>
      </c>
      <c r="G9" s="453">
        <v>0</v>
      </c>
      <c r="H9" s="453">
        <v>0</v>
      </c>
      <c r="I9" s="453">
        <v>0</v>
      </c>
      <c r="J9" s="453">
        <v>41353.979999999996</v>
      </c>
      <c r="K9" s="453">
        <v>0</v>
      </c>
      <c r="L9" s="453">
        <v>0</v>
      </c>
      <c r="M9" s="222">
        <f t="shared" si="0"/>
        <v>41353.979999999996</v>
      </c>
      <c r="O9" s="703"/>
    </row>
    <row r="10" spans="1:15">
      <c r="A10" s="240" t="s">
        <v>378</v>
      </c>
      <c r="B10" s="220" t="s">
        <v>131</v>
      </c>
      <c r="C10" s="221" t="s">
        <v>734</v>
      </c>
      <c r="D10" s="453">
        <v>0</v>
      </c>
      <c r="E10" s="453">
        <v>0</v>
      </c>
      <c r="F10" s="453">
        <v>0</v>
      </c>
      <c r="G10" s="453">
        <v>0</v>
      </c>
      <c r="H10" s="453">
        <v>0</v>
      </c>
      <c r="I10" s="453">
        <v>0</v>
      </c>
      <c r="J10" s="453">
        <v>0</v>
      </c>
      <c r="K10" s="453">
        <v>0</v>
      </c>
      <c r="L10" s="453">
        <v>0</v>
      </c>
      <c r="M10" s="222">
        <f t="shared" si="0"/>
        <v>0</v>
      </c>
      <c r="O10" s="703"/>
    </row>
    <row r="11" spans="1:15">
      <c r="A11" s="240" t="s">
        <v>379</v>
      </c>
      <c r="B11" s="220" t="s">
        <v>132</v>
      </c>
      <c r="C11" s="221" t="s">
        <v>734</v>
      </c>
      <c r="D11" s="453">
        <v>0</v>
      </c>
      <c r="E11" s="453">
        <v>0</v>
      </c>
      <c r="F11" s="453">
        <v>0</v>
      </c>
      <c r="G11" s="453">
        <v>0</v>
      </c>
      <c r="H11" s="453">
        <v>0</v>
      </c>
      <c r="I11" s="453">
        <v>0</v>
      </c>
      <c r="J11" s="453">
        <v>0</v>
      </c>
      <c r="K11" s="453">
        <v>0</v>
      </c>
      <c r="L11" s="453">
        <v>0</v>
      </c>
      <c r="M11" s="222">
        <f t="shared" si="0"/>
        <v>0</v>
      </c>
      <c r="O11" s="703"/>
    </row>
    <row r="12" spans="1:15">
      <c r="A12" s="241" t="s">
        <v>380</v>
      </c>
      <c r="B12" s="107" t="s">
        <v>133</v>
      </c>
      <c r="C12" s="138"/>
      <c r="D12" s="454">
        <v>0</v>
      </c>
      <c r="E12" s="454">
        <v>0</v>
      </c>
      <c r="F12" s="454">
        <v>0</v>
      </c>
      <c r="G12" s="454">
        <v>0</v>
      </c>
      <c r="H12" s="454">
        <v>1150</v>
      </c>
      <c r="I12" s="454">
        <v>0</v>
      </c>
      <c r="J12" s="454">
        <v>2000</v>
      </c>
      <c r="K12" s="454">
        <v>0</v>
      </c>
      <c r="L12" s="454">
        <v>0</v>
      </c>
      <c r="M12" s="124">
        <f>SUM(D12:L12)</f>
        <v>3150</v>
      </c>
      <c r="O12" s="703"/>
    </row>
    <row r="13" spans="1:15">
      <c r="A13" s="241" t="s">
        <v>381</v>
      </c>
      <c r="B13" s="107" t="s">
        <v>134</v>
      </c>
      <c r="C13" s="138"/>
      <c r="D13" s="454">
        <v>0</v>
      </c>
      <c r="E13" s="454">
        <v>0</v>
      </c>
      <c r="F13" s="454">
        <v>0</v>
      </c>
      <c r="G13" s="454">
        <v>0</v>
      </c>
      <c r="H13" s="454">
        <v>1200</v>
      </c>
      <c r="I13" s="454">
        <v>0</v>
      </c>
      <c r="J13" s="454">
        <v>1000</v>
      </c>
      <c r="K13" s="454">
        <v>0</v>
      </c>
      <c r="L13" s="454">
        <v>0</v>
      </c>
      <c r="M13" s="124">
        <f t="shared" ref="M13:M84" si="1">SUM(D13:L13)</f>
        <v>2200</v>
      </c>
      <c r="O13" s="703"/>
    </row>
    <row r="14" spans="1:15">
      <c r="A14" s="241" t="s">
        <v>382</v>
      </c>
      <c r="B14" s="107" t="s">
        <v>135</v>
      </c>
      <c r="C14" s="138"/>
      <c r="D14" s="454">
        <v>0</v>
      </c>
      <c r="E14" s="454">
        <v>0</v>
      </c>
      <c r="F14" s="454">
        <v>0</v>
      </c>
      <c r="G14" s="454">
        <v>0</v>
      </c>
      <c r="H14" s="454">
        <v>0</v>
      </c>
      <c r="I14" s="454">
        <v>0</v>
      </c>
      <c r="J14" s="454">
        <v>31800</v>
      </c>
      <c r="K14" s="454">
        <v>0</v>
      </c>
      <c r="L14" s="454">
        <v>0</v>
      </c>
      <c r="M14" s="124">
        <f t="shared" si="1"/>
        <v>31800</v>
      </c>
      <c r="O14" s="703"/>
    </row>
    <row r="15" spans="1:15">
      <c r="A15" s="241" t="s">
        <v>383</v>
      </c>
      <c r="B15" s="108" t="s">
        <v>136</v>
      </c>
      <c r="C15" s="138" t="s">
        <v>351</v>
      </c>
      <c r="D15" s="454">
        <v>0</v>
      </c>
      <c r="E15" s="454">
        <v>0</v>
      </c>
      <c r="F15" s="454">
        <v>0</v>
      </c>
      <c r="G15" s="454">
        <v>0</v>
      </c>
      <c r="H15" s="454">
        <v>0</v>
      </c>
      <c r="I15" s="454">
        <v>0</v>
      </c>
      <c r="J15" s="454">
        <v>7852.27</v>
      </c>
      <c r="K15" s="454">
        <v>0</v>
      </c>
      <c r="L15" s="454">
        <v>0</v>
      </c>
      <c r="M15" s="124">
        <f t="shared" si="1"/>
        <v>7852.27</v>
      </c>
      <c r="O15" s="703"/>
    </row>
    <row r="16" spans="1:15" ht="17.25">
      <c r="A16" s="332" t="s">
        <v>738</v>
      </c>
      <c r="B16" s="337" t="s">
        <v>739</v>
      </c>
      <c r="C16" s="338"/>
      <c r="D16" s="454">
        <v>0</v>
      </c>
      <c r="E16" s="454">
        <v>0</v>
      </c>
      <c r="F16" s="454">
        <v>0</v>
      </c>
      <c r="G16" s="454">
        <v>0</v>
      </c>
      <c r="H16" s="454">
        <v>0</v>
      </c>
      <c r="I16" s="454">
        <v>0</v>
      </c>
      <c r="J16" s="454">
        <v>0</v>
      </c>
      <c r="K16" s="454">
        <v>0</v>
      </c>
      <c r="L16" s="454">
        <v>0</v>
      </c>
      <c r="M16" s="274">
        <f t="shared" si="1"/>
        <v>0</v>
      </c>
      <c r="O16" s="703"/>
    </row>
    <row r="17" spans="1:17">
      <c r="A17" s="242" t="s">
        <v>633</v>
      </c>
      <c r="B17" s="108" t="s">
        <v>634</v>
      </c>
      <c r="C17" s="138"/>
      <c r="D17" s="454">
        <v>0</v>
      </c>
      <c r="E17" s="454">
        <v>0</v>
      </c>
      <c r="F17" s="454">
        <v>0</v>
      </c>
      <c r="G17" s="454">
        <v>0</v>
      </c>
      <c r="H17" s="454">
        <v>0</v>
      </c>
      <c r="I17" s="454">
        <v>0</v>
      </c>
      <c r="J17" s="454">
        <v>0</v>
      </c>
      <c r="K17" s="454">
        <v>0</v>
      </c>
      <c r="L17" s="454">
        <v>0</v>
      </c>
      <c r="M17" s="124">
        <f t="shared" si="1"/>
        <v>0</v>
      </c>
      <c r="O17" s="703"/>
    </row>
    <row r="18" spans="1:17">
      <c r="A18" s="241" t="s">
        <v>384</v>
      </c>
      <c r="B18" s="107" t="s">
        <v>137</v>
      </c>
      <c r="C18" s="138"/>
      <c r="D18" s="454">
        <v>0</v>
      </c>
      <c r="E18" s="454">
        <v>0</v>
      </c>
      <c r="F18" s="454">
        <v>0</v>
      </c>
      <c r="G18" s="454">
        <v>0</v>
      </c>
      <c r="H18" s="454">
        <v>0</v>
      </c>
      <c r="I18" s="454">
        <v>0</v>
      </c>
      <c r="J18" s="454">
        <v>0</v>
      </c>
      <c r="K18" s="454">
        <v>0</v>
      </c>
      <c r="L18" s="454">
        <v>0</v>
      </c>
      <c r="M18" s="124">
        <f t="shared" si="1"/>
        <v>0</v>
      </c>
      <c r="O18" s="703"/>
    </row>
    <row r="19" spans="1:17">
      <c r="A19" s="241" t="s">
        <v>385</v>
      </c>
      <c r="B19" s="107" t="s">
        <v>138</v>
      </c>
      <c r="C19" s="138"/>
      <c r="D19" s="454">
        <v>0</v>
      </c>
      <c r="E19" s="454">
        <v>0</v>
      </c>
      <c r="F19" s="454">
        <v>0</v>
      </c>
      <c r="G19" s="454">
        <v>0</v>
      </c>
      <c r="H19" s="454">
        <v>0</v>
      </c>
      <c r="I19" s="454">
        <v>0</v>
      </c>
      <c r="J19" s="454">
        <v>0</v>
      </c>
      <c r="K19" s="454">
        <v>0</v>
      </c>
      <c r="L19" s="454">
        <v>0</v>
      </c>
      <c r="M19" s="124">
        <f t="shared" si="1"/>
        <v>0</v>
      </c>
      <c r="O19" s="703"/>
    </row>
    <row r="20" spans="1:17">
      <c r="A20" s="241" t="s">
        <v>386</v>
      </c>
      <c r="B20" s="107" t="s">
        <v>139</v>
      </c>
      <c r="C20" s="138"/>
      <c r="D20" s="454">
        <v>0</v>
      </c>
      <c r="E20" s="454">
        <v>0</v>
      </c>
      <c r="F20" s="454">
        <v>0</v>
      </c>
      <c r="G20" s="454">
        <v>0</v>
      </c>
      <c r="H20" s="454">
        <v>0</v>
      </c>
      <c r="I20" s="454">
        <v>0</v>
      </c>
      <c r="J20" s="454">
        <v>2700</v>
      </c>
      <c r="K20" s="454">
        <v>0</v>
      </c>
      <c r="L20" s="454">
        <v>0</v>
      </c>
      <c r="M20" s="124">
        <f t="shared" si="1"/>
        <v>2700</v>
      </c>
      <c r="O20" s="703"/>
    </row>
    <row r="21" spans="1:17">
      <c r="A21" s="243" t="s">
        <v>387</v>
      </c>
      <c r="B21" s="109" t="s">
        <v>140</v>
      </c>
      <c r="C21" s="139"/>
      <c r="D21" s="454">
        <v>0</v>
      </c>
      <c r="E21" s="454">
        <v>0</v>
      </c>
      <c r="F21" s="454">
        <v>0</v>
      </c>
      <c r="G21" s="454">
        <v>0</v>
      </c>
      <c r="H21" s="454">
        <v>0</v>
      </c>
      <c r="I21" s="454">
        <v>0</v>
      </c>
      <c r="J21" s="454">
        <v>0</v>
      </c>
      <c r="K21" s="454">
        <v>0</v>
      </c>
      <c r="L21" s="454">
        <v>0</v>
      </c>
      <c r="M21" s="124">
        <f t="shared" si="1"/>
        <v>0</v>
      </c>
      <c r="O21" s="703"/>
    </row>
    <row r="22" spans="1:17">
      <c r="A22" s="241" t="s">
        <v>353</v>
      </c>
      <c r="B22" s="107" t="s">
        <v>141</v>
      </c>
      <c r="C22" s="138"/>
      <c r="D22" s="454">
        <v>0</v>
      </c>
      <c r="E22" s="454">
        <v>0</v>
      </c>
      <c r="F22" s="454">
        <v>0</v>
      </c>
      <c r="G22" s="454">
        <v>0</v>
      </c>
      <c r="H22" s="454">
        <v>0</v>
      </c>
      <c r="I22" s="454">
        <v>0</v>
      </c>
      <c r="J22" s="454">
        <v>2500</v>
      </c>
      <c r="K22" s="454">
        <v>0</v>
      </c>
      <c r="L22" s="454">
        <v>0</v>
      </c>
      <c r="M22" s="124">
        <f t="shared" si="1"/>
        <v>2500</v>
      </c>
      <c r="O22" s="703"/>
    </row>
    <row r="23" spans="1:17">
      <c r="A23" s="241" t="s">
        <v>371</v>
      </c>
      <c r="B23" s="107" t="s">
        <v>142</v>
      </c>
      <c r="C23" s="138"/>
      <c r="D23" s="454">
        <v>0</v>
      </c>
      <c r="E23" s="454">
        <v>0</v>
      </c>
      <c r="F23" s="454">
        <v>0</v>
      </c>
      <c r="G23" s="454">
        <v>0</v>
      </c>
      <c r="H23" s="454">
        <v>0</v>
      </c>
      <c r="I23" s="454">
        <v>0</v>
      </c>
      <c r="J23" s="454">
        <v>0</v>
      </c>
      <c r="K23" s="454">
        <v>0</v>
      </c>
      <c r="L23" s="454">
        <v>0</v>
      </c>
      <c r="M23" s="124">
        <f t="shared" si="1"/>
        <v>0</v>
      </c>
      <c r="O23" s="703"/>
    </row>
    <row r="24" spans="1:17">
      <c r="A24" s="241" t="s">
        <v>388</v>
      </c>
      <c r="B24" s="107" t="s">
        <v>143</v>
      </c>
      <c r="C24" s="138"/>
      <c r="D24" s="454">
        <v>0</v>
      </c>
      <c r="E24" s="454">
        <v>0</v>
      </c>
      <c r="F24" s="454">
        <v>0</v>
      </c>
      <c r="G24" s="454">
        <v>0</v>
      </c>
      <c r="H24" s="454">
        <v>0</v>
      </c>
      <c r="I24" s="454">
        <v>0</v>
      </c>
      <c r="J24" s="454">
        <v>0</v>
      </c>
      <c r="K24" s="454">
        <v>0</v>
      </c>
      <c r="L24" s="454">
        <v>0</v>
      </c>
      <c r="M24" s="124">
        <f t="shared" si="1"/>
        <v>0</v>
      </c>
      <c r="O24" s="703"/>
    </row>
    <row r="25" spans="1:17">
      <c r="A25" s="241" t="s">
        <v>389</v>
      </c>
      <c r="B25" s="107" t="s">
        <v>144</v>
      </c>
      <c r="C25" s="138"/>
      <c r="D25" s="454">
        <v>0</v>
      </c>
      <c r="E25" s="454">
        <v>0</v>
      </c>
      <c r="F25" s="454">
        <v>0</v>
      </c>
      <c r="G25" s="454">
        <v>0</v>
      </c>
      <c r="H25" s="454">
        <v>0</v>
      </c>
      <c r="I25" s="454">
        <v>0</v>
      </c>
      <c r="J25" s="454">
        <v>0</v>
      </c>
      <c r="K25" s="454">
        <v>0</v>
      </c>
      <c r="L25" s="454">
        <v>0</v>
      </c>
      <c r="M25" s="124">
        <f t="shared" si="1"/>
        <v>0</v>
      </c>
      <c r="O25" s="703"/>
    </row>
    <row r="26" spans="1:17">
      <c r="A26" s="241" t="s">
        <v>390</v>
      </c>
      <c r="B26" s="107" t="s">
        <v>145</v>
      </c>
      <c r="C26" s="138"/>
      <c r="D26" s="454">
        <v>0</v>
      </c>
      <c r="E26" s="454">
        <v>0</v>
      </c>
      <c r="F26" s="454">
        <v>0</v>
      </c>
      <c r="G26" s="454">
        <v>0</v>
      </c>
      <c r="H26" s="454">
        <v>0</v>
      </c>
      <c r="I26" s="454">
        <v>0</v>
      </c>
      <c r="J26" s="454">
        <v>0</v>
      </c>
      <c r="K26" s="454">
        <v>0</v>
      </c>
      <c r="L26" s="454">
        <v>0</v>
      </c>
      <c r="M26" s="124">
        <f t="shared" si="1"/>
        <v>0</v>
      </c>
      <c r="O26" s="703"/>
    </row>
    <row r="27" spans="1:17">
      <c r="A27" s="241" t="s">
        <v>361</v>
      </c>
      <c r="B27" s="107" t="s">
        <v>146</v>
      </c>
      <c r="C27" s="138"/>
      <c r="D27" s="454">
        <v>0</v>
      </c>
      <c r="E27" s="454">
        <v>0</v>
      </c>
      <c r="F27" s="454">
        <v>500</v>
      </c>
      <c r="G27" s="454">
        <v>0</v>
      </c>
      <c r="H27" s="454">
        <v>0</v>
      </c>
      <c r="I27" s="454">
        <v>0</v>
      </c>
      <c r="J27" s="454">
        <v>27159.81</v>
      </c>
      <c r="K27" s="454">
        <v>0</v>
      </c>
      <c r="L27" s="454">
        <v>0</v>
      </c>
      <c r="M27" s="124">
        <f t="shared" si="1"/>
        <v>27659.81</v>
      </c>
      <c r="O27" s="703"/>
    </row>
    <row r="28" spans="1:17">
      <c r="A28" s="241" t="s">
        <v>391</v>
      </c>
      <c r="B28" s="107" t="s">
        <v>147</v>
      </c>
      <c r="C28" s="138"/>
      <c r="D28" s="454">
        <v>0</v>
      </c>
      <c r="E28" s="454">
        <v>0</v>
      </c>
      <c r="F28" s="454">
        <v>0</v>
      </c>
      <c r="G28" s="454">
        <v>0</v>
      </c>
      <c r="H28" s="454">
        <v>0</v>
      </c>
      <c r="I28" s="454">
        <v>0</v>
      </c>
      <c r="J28" s="454">
        <v>0</v>
      </c>
      <c r="K28" s="454">
        <v>0</v>
      </c>
      <c r="L28" s="454">
        <v>0</v>
      </c>
      <c r="M28" s="124">
        <f t="shared" si="1"/>
        <v>0</v>
      </c>
      <c r="O28" s="703"/>
    </row>
    <row r="29" spans="1:17">
      <c r="A29" s="241" t="s">
        <v>358</v>
      </c>
      <c r="B29" s="107" t="s">
        <v>148</v>
      </c>
      <c r="C29" s="138"/>
      <c r="D29" s="454">
        <v>0</v>
      </c>
      <c r="E29" s="454">
        <v>0</v>
      </c>
      <c r="F29" s="454">
        <v>0</v>
      </c>
      <c r="G29" s="454">
        <v>0</v>
      </c>
      <c r="H29" s="454">
        <v>0</v>
      </c>
      <c r="I29" s="454">
        <v>0</v>
      </c>
      <c r="J29" s="454">
        <v>152712.48000000001</v>
      </c>
      <c r="K29" s="454">
        <v>8488</v>
      </c>
      <c r="L29" s="454">
        <v>0</v>
      </c>
      <c r="M29" s="124">
        <f t="shared" si="1"/>
        <v>161200.48000000001</v>
      </c>
      <c r="O29" s="703"/>
      <c r="Q29" s="698"/>
    </row>
    <row r="30" spans="1:17">
      <c r="A30" s="241" t="s">
        <v>392</v>
      </c>
      <c r="B30" s="107" t="s">
        <v>149</v>
      </c>
      <c r="C30" s="138"/>
      <c r="D30" s="454">
        <v>0</v>
      </c>
      <c r="E30" s="454">
        <v>0</v>
      </c>
      <c r="F30" s="454">
        <v>0</v>
      </c>
      <c r="G30" s="454">
        <v>0</v>
      </c>
      <c r="H30" s="454">
        <v>0</v>
      </c>
      <c r="I30" s="454">
        <v>0</v>
      </c>
      <c r="J30" s="454">
        <v>0</v>
      </c>
      <c r="K30" s="454">
        <v>0</v>
      </c>
      <c r="L30" s="454">
        <v>0</v>
      </c>
      <c r="M30" s="124">
        <f t="shared" si="1"/>
        <v>0</v>
      </c>
      <c r="O30" s="703"/>
    </row>
    <row r="31" spans="1:17">
      <c r="A31" s="241" t="s">
        <v>393</v>
      </c>
      <c r="B31" s="107" t="s">
        <v>150</v>
      </c>
      <c r="C31" s="138"/>
      <c r="D31" s="454">
        <v>0</v>
      </c>
      <c r="E31" s="454">
        <v>0</v>
      </c>
      <c r="F31" s="454">
        <v>0</v>
      </c>
      <c r="G31" s="454">
        <v>0</v>
      </c>
      <c r="H31" s="454">
        <v>0</v>
      </c>
      <c r="I31" s="454">
        <v>0</v>
      </c>
      <c r="J31" s="454">
        <v>15000</v>
      </c>
      <c r="K31" s="454">
        <v>0</v>
      </c>
      <c r="L31" s="454">
        <v>0</v>
      </c>
      <c r="M31" s="124">
        <f t="shared" si="1"/>
        <v>15000</v>
      </c>
      <c r="O31" s="703"/>
    </row>
    <row r="32" spans="1:17">
      <c r="A32" s="241" t="s">
        <v>394</v>
      </c>
      <c r="B32" s="107" t="s">
        <v>151</v>
      </c>
      <c r="C32" s="138"/>
      <c r="D32" s="454">
        <v>0</v>
      </c>
      <c r="E32" s="454">
        <v>0</v>
      </c>
      <c r="F32" s="454">
        <v>0</v>
      </c>
      <c r="G32" s="454">
        <v>0</v>
      </c>
      <c r="H32" s="454">
        <v>0</v>
      </c>
      <c r="I32" s="454">
        <v>0</v>
      </c>
      <c r="J32" s="454">
        <v>0</v>
      </c>
      <c r="K32" s="454">
        <v>0</v>
      </c>
      <c r="L32" s="454">
        <v>0</v>
      </c>
      <c r="M32" s="124">
        <f t="shared" si="1"/>
        <v>0</v>
      </c>
      <c r="O32" s="703"/>
    </row>
    <row r="33" spans="1:15">
      <c r="A33" s="241" t="s">
        <v>395</v>
      </c>
      <c r="B33" s="107" t="s">
        <v>152</v>
      </c>
      <c r="C33" s="138"/>
      <c r="D33" s="454">
        <v>0</v>
      </c>
      <c r="E33" s="454">
        <v>0</v>
      </c>
      <c r="F33" s="454">
        <v>0</v>
      </c>
      <c r="G33" s="454">
        <v>0</v>
      </c>
      <c r="H33" s="454">
        <v>0</v>
      </c>
      <c r="I33" s="454">
        <v>0</v>
      </c>
      <c r="J33" s="454">
        <v>0</v>
      </c>
      <c r="K33" s="454">
        <v>0</v>
      </c>
      <c r="L33" s="454">
        <v>0</v>
      </c>
      <c r="M33" s="124">
        <f t="shared" si="1"/>
        <v>0</v>
      </c>
      <c r="O33" s="703"/>
    </row>
    <row r="34" spans="1:15">
      <c r="A34" s="241" t="s">
        <v>396</v>
      </c>
      <c r="B34" s="107" t="s">
        <v>153</v>
      </c>
      <c r="C34" s="138"/>
      <c r="D34" s="454">
        <v>0</v>
      </c>
      <c r="E34" s="454">
        <v>0</v>
      </c>
      <c r="F34" s="454">
        <v>0</v>
      </c>
      <c r="G34" s="454">
        <v>0</v>
      </c>
      <c r="H34" s="454">
        <v>0</v>
      </c>
      <c r="I34" s="454">
        <v>0</v>
      </c>
      <c r="J34" s="454">
        <v>0</v>
      </c>
      <c r="K34" s="454">
        <v>0</v>
      </c>
      <c r="L34" s="454">
        <v>0</v>
      </c>
      <c r="M34" s="124">
        <f t="shared" si="1"/>
        <v>0</v>
      </c>
      <c r="O34" s="703"/>
    </row>
    <row r="35" spans="1:15">
      <c r="A35" s="241" t="s">
        <v>397</v>
      </c>
      <c r="B35" s="107" t="s">
        <v>154</v>
      </c>
      <c r="C35" s="138"/>
      <c r="D35" s="454">
        <v>0</v>
      </c>
      <c r="E35" s="454">
        <v>0</v>
      </c>
      <c r="F35" s="454">
        <v>0</v>
      </c>
      <c r="G35" s="454">
        <v>0</v>
      </c>
      <c r="H35" s="454">
        <v>0</v>
      </c>
      <c r="I35" s="454">
        <v>100</v>
      </c>
      <c r="J35" s="454">
        <v>2000</v>
      </c>
      <c r="K35" s="454">
        <v>0</v>
      </c>
      <c r="L35" s="454">
        <v>0</v>
      </c>
      <c r="M35" s="124">
        <f t="shared" si="1"/>
        <v>2100</v>
      </c>
      <c r="O35" s="703"/>
    </row>
    <row r="36" spans="1:15">
      <c r="A36" s="241" t="s">
        <v>398</v>
      </c>
      <c r="B36" s="107" t="s">
        <v>155</v>
      </c>
      <c r="C36" s="138"/>
      <c r="D36" s="454">
        <v>0</v>
      </c>
      <c r="E36" s="454">
        <v>0</v>
      </c>
      <c r="F36" s="454">
        <v>0</v>
      </c>
      <c r="G36" s="454">
        <v>0</v>
      </c>
      <c r="H36" s="454">
        <v>0</v>
      </c>
      <c r="I36" s="454">
        <v>0</v>
      </c>
      <c r="J36" s="454">
        <v>0</v>
      </c>
      <c r="K36" s="454">
        <v>0</v>
      </c>
      <c r="L36" s="454">
        <v>0</v>
      </c>
      <c r="M36" s="124">
        <f t="shared" si="1"/>
        <v>0</v>
      </c>
      <c r="O36" s="703"/>
    </row>
    <row r="37" spans="1:15">
      <c r="A37" s="241" t="s">
        <v>399</v>
      </c>
      <c r="B37" s="107" t="s">
        <v>156</v>
      </c>
      <c r="C37" s="138"/>
      <c r="D37" s="454">
        <v>0</v>
      </c>
      <c r="E37" s="454">
        <v>0</v>
      </c>
      <c r="F37" s="454">
        <v>0</v>
      </c>
      <c r="G37" s="454">
        <v>0</v>
      </c>
      <c r="H37" s="454">
        <v>0</v>
      </c>
      <c r="I37" s="454">
        <v>0</v>
      </c>
      <c r="J37" s="454">
        <v>0</v>
      </c>
      <c r="K37" s="454">
        <v>0</v>
      </c>
      <c r="L37" s="454">
        <v>0</v>
      </c>
      <c r="M37" s="124">
        <f t="shared" si="1"/>
        <v>0</v>
      </c>
      <c r="O37" s="703"/>
    </row>
    <row r="38" spans="1:15">
      <c r="A38" s="241" t="s">
        <v>400</v>
      </c>
      <c r="B38" s="107" t="s">
        <v>157</v>
      </c>
      <c r="C38" s="138"/>
      <c r="D38" s="454">
        <v>0</v>
      </c>
      <c r="E38" s="454">
        <v>0</v>
      </c>
      <c r="F38" s="454">
        <v>0</v>
      </c>
      <c r="G38" s="454">
        <v>0</v>
      </c>
      <c r="H38" s="454">
        <v>0</v>
      </c>
      <c r="I38" s="454">
        <v>0</v>
      </c>
      <c r="J38" s="454">
        <v>0</v>
      </c>
      <c r="K38" s="454">
        <v>0</v>
      </c>
      <c r="L38" s="454">
        <v>0</v>
      </c>
      <c r="M38" s="124">
        <f t="shared" si="1"/>
        <v>0</v>
      </c>
      <c r="O38" s="703"/>
    </row>
    <row r="39" spans="1:15">
      <c r="A39" s="241" t="s">
        <v>401</v>
      </c>
      <c r="B39" s="107" t="s">
        <v>158</v>
      </c>
      <c r="C39" s="138"/>
      <c r="D39" s="454">
        <v>0</v>
      </c>
      <c r="E39" s="454">
        <v>0</v>
      </c>
      <c r="F39" s="454">
        <v>0</v>
      </c>
      <c r="G39" s="454">
        <v>0</v>
      </c>
      <c r="H39" s="454">
        <v>0</v>
      </c>
      <c r="I39" s="454">
        <v>0</v>
      </c>
      <c r="J39" s="454">
        <v>0</v>
      </c>
      <c r="K39" s="454">
        <v>0</v>
      </c>
      <c r="L39" s="454">
        <v>0</v>
      </c>
      <c r="M39" s="124">
        <f t="shared" si="1"/>
        <v>0</v>
      </c>
      <c r="O39" s="703"/>
    </row>
    <row r="40" spans="1:15">
      <c r="A40" s="241" t="s">
        <v>402</v>
      </c>
      <c r="B40" s="107" t="s">
        <v>159</v>
      </c>
      <c r="C40" s="138"/>
      <c r="D40" s="454">
        <v>0</v>
      </c>
      <c r="E40" s="454">
        <v>0</v>
      </c>
      <c r="F40" s="454">
        <v>0</v>
      </c>
      <c r="G40" s="454">
        <v>0</v>
      </c>
      <c r="H40" s="454">
        <v>0</v>
      </c>
      <c r="I40" s="454">
        <v>0</v>
      </c>
      <c r="J40" s="454">
        <v>1500</v>
      </c>
      <c r="K40" s="454">
        <v>0</v>
      </c>
      <c r="L40" s="454">
        <v>0</v>
      </c>
      <c r="M40" s="124">
        <f t="shared" si="1"/>
        <v>1500</v>
      </c>
      <c r="O40" s="703"/>
    </row>
    <row r="41" spans="1:15">
      <c r="A41" s="231" t="s">
        <v>403</v>
      </c>
      <c r="B41" s="109" t="s">
        <v>160</v>
      </c>
      <c r="C41" s="140"/>
      <c r="D41" s="455">
        <v>14800</v>
      </c>
      <c r="E41" s="454">
        <v>0</v>
      </c>
      <c r="F41" s="454">
        <v>0</v>
      </c>
      <c r="G41" s="454">
        <v>0</v>
      </c>
      <c r="H41" s="454">
        <v>0</v>
      </c>
      <c r="I41" s="454">
        <v>0</v>
      </c>
      <c r="J41" s="454">
        <v>0</v>
      </c>
      <c r="K41" s="454">
        <v>0</v>
      </c>
      <c r="L41" s="454">
        <v>0</v>
      </c>
      <c r="M41" s="124">
        <f t="shared" si="1"/>
        <v>14800</v>
      </c>
      <c r="O41" s="703"/>
    </row>
    <row r="42" spans="1:15">
      <c r="A42" s="241" t="s">
        <v>404</v>
      </c>
      <c r="B42" s="107" t="s">
        <v>161</v>
      </c>
      <c r="C42" s="138"/>
      <c r="D42" s="454">
        <v>0</v>
      </c>
      <c r="E42" s="454">
        <v>0</v>
      </c>
      <c r="F42" s="454">
        <v>0</v>
      </c>
      <c r="G42" s="454">
        <v>0</v>
      </c>
      <c r="H42" s="454">
        <v>0</v>
      </c>
      <c r="I42" s="454">
        <v>0</v>
      </c>
      <c r="J42" s="454">
        <v>0</v>
      </c>
      <c r="K42" s="454">
        <v>0</v>
      </c>
      <c r="L42" s="454">
        <v>0</v>
      </c>
      <c r="M42" s="124">
        <f t="shared" si="1"/>
        <v>0</v>
      </c>
      <c r="O42" s="703"/>
    </row>
    <row r="43" spans="1:15" ht="25.5">
      <c r="A43" s="286" t="s">
        <v>697</v>
      </c>
      <c r="B43" s="287" t="s">
        <v>708</v>
      </c>
      <c r="C43" s="335" t="s">
        <v>125</v>
      </c>
      <c r="D43" s="453">
        <v>0</v>
      </c>
      <c r="E43" s="453">
        <v>0</v>
      </c>
      <c r="F43" s="453">
        <v>0</v>
      </c>
      <c r="G43" s="453">
        <v>0</v>
      </c>
      <c r="H43" s="453">
        <v>0</v>
      </c>
      <c r="I43" s="453">
        <v>0</v>
      </c>
      <c r="J43" s="453">
        <v>47157.74</v>
      </c>
      <c r="K43" s="453">
        <v>0</v>
      </c>
      <c r="L43" s="453">
        <v>0</v>
      </c>
      <c r="M43" s="276">
        <f t="shared" si="1"/>
        <v>47157.74</v>
      </c>
      <c r="O43" s="703"/>
    </row>
    <row r="44" spans="1:15" ht="25.5">
      <c r="A44" s="284" t="s">
        <v>698</v>
      </c>
      <c r="B44" s="285" t="s">
        <v>705</v>
      </c>
      <c r="C44" s="290"/>
      <c r="D44" s="454">
        <v>0</v>
      </c>
      <c r="E44" s="454">
        <v>0</v>
      </c>
      <c r="F44" s="454">
        <v>0</v>
      </c>
      <c r="G44" s="454">
        <v>0</v>
      </c>
      <c r="H44" s="454">
        <v>0</v>
      </c>
      <c r="I44" s="454">
        <v>0</v>
      </c>
      <c r="J44" s="454">
        <v>0</v>
      </c>
      <c r="K44" s="454">
        <v>0</v>
      </c>
      <c r="L44" s="454">
        <v>0</v>
      </c>
      <c r="M44" s="274">
        <f t="shared" si="1"/>
        <v>0</v>
      </c>
      <c r="O44" s="703"/>
    </row>
    <row r="45" spans="1:15" ht="25.5">
      <c r="A45" s="286" t="s">
        <v>699</v>
      </c>
      <c r="B45" s="287" t="s">
        <v>706</v>
      </c>
      <c r="C45" s="335" t="s">
        <v>125</v>
      </c>
      <c r="D45" s="453">
        <v>0</v>
      </c>
      <c r="E45" s="453">
        <v>0</v>
      </c>
      <c r="F45" s="453">
        <v>0</v>
      </c>
      <c r="G45" s="453">
        <v>0</v>
      </c>
      <c r="H45" s="453">
        <v>0</v>
      </c>
      <c r="I45" s="453">
        <v>0</v>
      </c>
      <c r="J45" s="453">
        <v>0</v>
      </c>
      <c r="K45" s="453">
        <v>0</v>
      </c>
      <c r="L45" s="453">
        <v>0</v>
      </c>
      <c r="M45" s="276">
        <f t="shared" si="1"/>
        <v>0</v>
      </c>
      <c r="O45" s="703"/>
    </row>
    <row r="46" spans="1:15" ht="25.5">
      <c r="A46" s="284" t="s">
        <v>700</v>
      </c>
      <c r="B46" s="285" t="s">
        <v>707</v>
      </c>
      <c r="C46" s="290"/>
      <c r="D46" s="454">
        <v>0</v>
      </c>
      <c r="E46" s="454">
        <v>0</v>
      </c>
      <c r="F46" s="454">
        <v>0</v>
      </c>
      <c r="G46" s="454">
        <v>0</v>
      </c>
      <c r="H46" s="454">
        <v>0</v>
      </c>
      <c r="I46" s="454">
        <v>0</v>
      </c>
      <c r="J46" s="454">
        <v>0</v>
      </c>
      <c r="K46" s="454">
        <v>0</v>
      </c>
      <c r="L46" s="454">
        <v>0</v>
      </c>
      <c r="M46" s="274">
        <f t="shared" si="1"/>
        <v>0</v>
      </c>
      <c r="O46" s="703"/>
    </row>
    <row r="47" spans="1:15" ht="25.5">
      <c r="A47" s="695" t="s">
        <v>1225</v>
      </c>
      <c r="B47" s="696" t="s">
        <v>1226</v>
      </c>
      <c r="C47" s="335" t="s">
        <v>125</v>
      </c>
      <c r="D47" s="694">
        <v>0</v>
      </c>
      <c r="E47" s="694">
        <v>0</v>
      </c>
      <c r="F47" s="694"/>
      <c r="G47" s="694"/>
      <c r="H47" s="694"/>
      <c r="I47" s="694"/>
      <c r="J47" s="694">
        <v>1000</v>
      </c>
      <c r="K47" s="694">
        <v>0</v>
      </c>
      <c r="L47" s="694">
        <v>0</v>
      </c>
      <c r="M47" s="693">
        <f t="shared" si="1"/>
        <v>1000</v>
      </c>
      <c r="O47" s="703"/>
    </row>
    <row r="48" spans="1:15" ht="25.5">
      <c r="A48" s="286" t="s">
        <v>701</v>
      </c>
      <c r="B48" s="287" t="s">
        <v>709</v>
      </c>
      <c r="C48" s="335" t="s">
        <v>125</v>
      </c>
      <c r="D48" s="453">
        <v>0</v>
      </c>
      <c r="E48" s="453">
        <v>0</v>
      </c>
      <c r="F48" s="453">
        <v>0</v>
      </c>
      <c r="G48" s="453">
        <v>0</v>
      </c>
      <c r="H48" s="453">
        <v>0</v>
      </c>
      <c r="I48" s="453">
        <v>0</v>
      </c>
      <c r="J48" s="453">
        <v>0</v>
      </c>
      <c r="K48" s="453">
        <v>0</v>
      </c>
      <c r="L48" s="453">
        <v>0</v>
      </c>
      <c r="M48" s="276">
        <f t="shared" si="1"/>
        <v>0</v>
      </c>
      <c r="O48" s="703"/>
    </row>
    <row r="49" spans="1:15" ht="25.5">
      <c r="A49" s="284" t="s">
        <v>702</v>
      </c>
      <c r="B49" s="285" t="s">
        <v>710</v>
      </c>
      <c r="C49" s="290"/>
      <c r="D49" s="454">
        <v>0</v>
      </c>
      <c r="E49" s="454">
        <v>0</v>
      </c>
      <c r="F49" s="454">
        <v>0</v>
      </c>
      <c r="G49" s="454">
        <v>0</v>
      </c>
      <c r="H49" s="454">
        <v>0</v>
      </c>
      <c r="I49" s="454">
        <v>0</v>
      </c>
      <c r="J49" s="454">
        <v>0</v>
      </c>
      <c r="K49" s="454">
        <v>0</v>
      </c>
      <c r="L49" s="454">
        <v>0</v>
      </c>
      <c r="M49" s="274">
        <f t="shared" si="1"/>
        <v>0</v>
      </c>
      <c r="O49" s="703"/>
    </row>
    <row r="50" spans="1:15" ht="25.5">
      <c r="A50" s="286" t="s">
        <v>703</v>
      </c>
      <c r="B50" s="287" t="s">
        <v>711</v>
      </c>
      <c r="C50" s="335" t="s">
        <v>125</v>
      </c>
      <c r="D50" s="453">
        <v>0</v>
      </c>
      <c r="E50" s="453">
        <v>0</v>
      </c>
      <c r="F50" s="453">
        <v>0</v>
      </c>
      <c r="G50" s="453">
        <v>0</v>
      </c>
      <c r="H50" s="453">
        <v>0</v>
      </c>
      <c r="I50" s="453">
        <v>0</v>
      </c>
      <c r="J50" s="453">
        <v>0</v>
      </c>
      <c r="K50" s="453">
        <v>0</v>
      </c>
      <c r="L50" s="453">
        <v>0</v>
      </c>
      <c r="M50" s="276">
        <f t="shared" si="1"/>
        <v>0</v>
      </c>
      <c r="O50" s="703"/>
    </row>
    <row r="51" spans="1:15" ht="25.5">
      <c r="A51" s="284" t="s">
        <v>704</v>
      </c>
      <c r="B51" s="285" t="s">
        <v>712</v>
      </c>
      <c r="C51" s="290"/>
      <c r="D51" s="454">
        <v>0</v>
      </c>
      <c r="E51" s="454">
        <v>0</v>
      </c>
      <c r="F51" s="454">
        <v>0</v>
      </c>
      <c r="G51" s="454">
        <v>0</v>
      </c>
      <c r="H51" s="454">
        <v>0</v>
      </c>
      <c r="I51" s="454">
        <v>0</v>
      </c>
      <c r="J51" s="454">
        <v>0</v>
      </c>
      <c r="K51" s="454">
        <v>0</v>
      </c>
      <c r="L51" s="454">
        <v>0</v>
      </c>
      <c r="M51" s="274">
        <f t="shared" si="1"/>
        <v>0</v>
      </c>
      <c r="O51" s="703"/>
    </row>
    <row r="52" spans="1:15">
      <c r="A52" s="241" t="s">
        <v>405</v>
      </c>
      <c r="B52" s="107" t="s">
        <v>162</v>
      </c>
      <c r="C52" s="138"/>
      <c r="D52" s="454">
        <v>0</v>
      </c>
      <c r="E52" s="454">
        <v>0</v>
      </c>
      <c r="F52" s="454">
        <v>0</v>
      </c>
      <c r="G52" s="454">
        <v>0</v>
      </c>
      <c r="H52" s="454">
        <v>0</v>
      </c>
      <c r="I52" s="454">
        <v>0</v>
      </c>
      <c r="J52" s="454">
        <v>0</v>
      </c>
      <c r="K52" s="454">
        <v>0</v>
      </c>
      <c r="L52" s="454">
        <v>0</v>
      </c>
      <c r="M52" s="124">
        <f t="shared" si="1"/>
        <v>0</v>
      </c>
      <c r="O52" s="703"/>
    </row>
    <row r="53" spans="1:15">
      <c r="A53" s="241" t="s">
        <v>406</v>
      </c>
      <c r="B53" s="107" t="s">
        <v>163</v>
      </c>
      <c r="C53" s="138"/>
      <c r="D53" s="454">
        <v>0</v>
      </c>
      <c r="E53" s="454">
        <v>0</v>
      </c>
      <c r="F53" s="454">
        <v>0</v>
      </c>
      <c r="G53" s="454">
        <v>0</v>
      </c>
      <c r="H53" s="454">
        <v>0</v>
      </c>
      <c r="I53" s="454">
        <v>0</v>
      </c>
      <c r="J53" s="454">
        <v>0</v>
      </c>
      <c r="K53" s="454">
        <v>0</v>
      </c>
      <c r="L53" s="454">
        <v>0</v>
      </c>
      <c r="M53" s="124">
        <f t="shared" si="1"/>
        <v>0</v>
      </c>
      <c r="O53" s="703"/>
    </row>
    <row r="54" spans="1:15">
      <c r="A54" s="241" t="s">
        <v>407</v>
      </c>
      <c r="B54" s="107" t="s">
        <v>164</v>
      </c>
      <c r="C54" s="138"/>
      <c r="D54" s="454">
        <v>0</v>
      </c>
      <c r="E54" s="454">
        <v>0</v>
      </c>
      <c r="F54" s="454">
        <v>0</v>
      </c>
      <c r="G54" s="454">
        <v>0</v>
      </c>
      <c r="H54" s="454">
        <v>0</v>
      </c>
      <c r="I54" s="454">
        <v>0</v>
      </c>
      <c r="J54" s="454">
        <v>0</v>
      </c>
      <c r="K54" s="454">
        <v>0</v>
      </c>
      <c r="L54" s="454">
        <v>0</v>
      </c>
      <c r="M54" s="124">
        <f t="shared" si="1"/>
        <v>0</v>
      </c>
      <c r="O54" s="703"/>
    </row>
    <row r="55" spans="1:15">
      <c r="A55" s="241" t="s">
        <v>408</v>
      </c>
      <c r="B55" s="107" t="s">
        <v>165</v>
      </c>
      <c r="C55" s="138"/>
      <c r="D55" s="454">
        <v>0</v>
      </c>
      <c r="E55" s="454">
        <v>0</v>
      </c>
      <c r="F55" s="454">
        <v>0</v>
      </c>
      <c r="G55" s="454">
        <v>0</v>
      </c>
      <c r="H55" s="454">
        <v>0</v>
      </c>
      <c r="I55" s="454">
        <v>0</v>
      </c>
      <c r="J55" s="454">
        <v>0</v>
      </c>
      <c r="K55" s="454">
        <v>0</v>
      </c>
      <c r="L55" s="454">
        <v>0</v>
      </c>
      <c r="M55" s="124">
        <f t="shared" si="1"/>
        <v>0</v>
      </c>
      <c r="O55" s="703"/>
    </row>
    <row r="56" spans="1:15">
      <c r="A56" s="241" t="s">
        <v>409</v>
      </c>
      <c r="B56" s="107" t="s">
        <v>166</v>
      </c>
      <c r="C56" s="138"/>
      <c r="D56" s="454">
        <v>0</v>
      </c>
      <c r="E56" s="454">
        <v>0</v>
      </c>
      <c r="F56" s="454">
        <v>0</v>
      </c>
      <c r="G56" s="454">
        <v>0</v>
      </c>
      <c r="H56" s="454">
        <v>0</v>
      </c>
      <c r="I56" s="454">
        <v>0</v>
      </c>
      <c r="J56" s="454">
        <v>0</v>
      </c>
      <c r="K56" s="454">
        <v>0</v>
      </c>
      <c r="L56" s="454">
        <v>0</v>
      </c>
      <c r="M56" s="124">
        <f t="shared" si="1"/>
        <v>0</v>
      </c>
      <c r="O56" s="703"/>
    </row>
    <row r="57" spans="1:15">
      <c r="A57" s="241" t="s">
        <v>410</v>
      </c>
      <c r="B57" s="107" t="s">
        <v>167</v>
      </c>
      <c r="C57" s="138"/>
      <c r="D57" s="454">
        <v>0</v>
      </c>
      <c r="E57" s="454">
        <v>0</v>
      </c>
      <c r="F57" s="454">
        <v>0</v>
      </c>
      <c r="G57" s="454">
        <v>0</v>
      </c>
      <c r="H57" s="454">
        <v>0</v>
      </c>
      <c r="I57" s="454">
        <v>0</v>
      </c>
      <c r="J57" s="454">
        <v>0</v>
      </c>
      <c r="K57" s="454">
        <v>0</v>
      </c>
      <c r="L57" s="454">
        <v>0</v>
      </c>
      <c r="M57" s="124">
        <f t="shared" si="1"/>
        <v>0</v>
      </c>
      <c r="O57" s="703"/>
    </row>
    <row r="58" spans="1:15">
      <c r="A58" s="241" t="s">
        <v>411</v>
      </c>
      <c r="B58" s="107" t="s">
        <v>168</v>
      </c>
      <c r="C58" s="138"/>
      <c r="D58" s="454">
        <v>0</v>
      </c>
      <c r="E58" s="454">
        <v>0</v>
      </c>
      <c r="F58" s="454">
        <v>0</v>
      </c>
      <c r="G58" s="454">
        <v>0</v>
      </c>
      <c r="H58" s="454">
        <v>0</v>
      </c>
      <c r="I58" s="454">
        <v>0</v>
      </c>
      <c r="J58" s="454">
        <v>0</v>
      </c>
      <c r="K58" s="454">
        <v>0</v>
      </c>
      <c r="L58" s="454">
        <v>0</v>
      </c>
      <c r="M58" s="124">
        <f t="shared" si="1"/>
        <v>0</v>
      </c>
      <c r="O58" s="703"/>
    </row>
    <row r="59" spans="1:15">
      <c r="A59" s="241" t="s">
        <v>412</v>
      </c>
      <c r="B59" s="107" t="s">
        <v>169</v>
      </c>
      <c r="C59" s="138"/>
      <c r="D59" s="454">
        <v>0</v>
      </c>
      <c r="E59" s="454">
        <v>0</v>
      </c>
      <c r="F59" s="454">
        <v>0</v>
      </c>
      <c r="G59" s="454">
        <v>0</v>
      </c>
      <c r="H59" s="454">
        <v>0</v>
      </c>
      <c r="I59" s="454">
        <v>0</v>
      </c>
      <c r="J59" s="454">
        <v>0</v>
      </c>
      <c r="K59" s="454">
        <v>0</v>
      </c>
      <c r="L59" s="454">
        <v>0</v>
      </c>
      <c r="M59" s="124">
        <f t="shared" si="1"/>
        <v>0</v>
      </c>
      <c r="O59" s="703"/>
    </row>
    <row r="60" spans="1:15">
      <c r="A60" s="241" t="s">
        <v>413</v>
      </c>
      <c r="B60" s="107" t="s">
        <v>661</v>
      </c>
      <c r="C60" s="138"/>
      <c r="D60" s="454">
        <v>0</v>
      </c>
      <c r="E60" s="454">
        <v>0</v>
      </c>
      <c r="F60" s="454">
        <v>0</v>
      </c>
      <c r="G60" s="454">
        <v>1500</v>
      </c>
      <c r="H60" s="454">
        <v>0</v>
      </c>
      <c r="I60" s="454">
        <v>1500</v>
      </c>
      <c r="J60" s="454">
        <v>28000</v>
      </c>
      <c r="K60" s="454">
        <v>0</v>
      </c>
      <c r="L60" s="454">
        <v>0</v>
      </c>
      <c r="M60" s="124">
        <f t="shared" si="1"/>
        <v>31000</v>
      </c>
      <c r="O60" s="703"/>
    </row>
    <row r="61" spans="1:15">
      <c r="A61" s="241" t="s">
        <v>414</v>
      </c>
      <c r="B61" s="107" t="s">
        <v>662</v>
      </c>
      <c r="C61" s="138"/>
      <c r="D61" s="454">
        <v>0</v>
      </c>
      <c r="E61" s="454">
        <v>0</v>
      </c>
      <c r="F61" s="454">
        <v>0</v>
      </c>
      <c r="G61" s="454">
        <v>0</v>
      </c>
      <c r="H61" s="454">
        <v>0</v>
      </c>
      <c r="I61" s="454">
        <v>0</v>
      </c>
      <c r="J61" s="454">
        <v>0</v>
      </c>
      <c r="K61" s="454">
        <v>0</v>
      </c>
      <c r="L61" s="454">
        <v>0</v>
      </c>
      <c r="M61" s="124">
        <f t="shared" si="1"/>
        <v>0</v>
      </c>
      <c r="O61" s="703"/>
    </row>
    <row r="62" spans="1:15">
      <c r="A62" s="241" t="s">
        <v>415</v>
      </c>
      <c r="B62" s="107" t="s">
        <v>663</v>
      </c>
      <c r="C62" s="138"/>
      <c r="D62" s="454">
        <v>0</v>
      </c>
      <c r="E62" s="454">
        <v>0</v>
      </c>
      <c r="F62" s="454">
        <v>0</v>
      </c>
      <c r="G62" s="454">
        <v>0</v>
      </c>
      <c r="H62" s="454">
        <v>0</v>
      </c>
      <c r="I62" s="454">
        <v>0</v>
      </c>
      <c r="J62" s="454">
        <v>0</v>
      </c>
      <c r="K62" s="454">
        <v>0</v>
      </c>
      <c r="L62" s="454">
        <v>0</v>
      </c>
      <c r="M62" s="124">
        <f t="shared" si="1"/>
        <v>0</v>
      </c>
      <c r="O62" s="703"/>
    </row>
    <row r="63" spans="1:15">
      <c r="A63" s="241" t="s">
        <v>416</v>
      </c>
      <c r="B63" s="107" t="s">
        <v>664</v>
      </c>
      <c r="C63" s="138"/>
      <c r="D63" s="454">
        <v>0</v>
      </c>
      <c r="E63" s="454">
        <v>0</v>
      </c>
      <c r="F63" s="454">
        <v>0</v>
      </c>
      <c r="G63" s="454">
        <v>0</v>
      </c>
      <c r="H63" s="454">
        <v>0</v>
      </c>
      <c r="I63" s="454">
        <v>0</v>
      </c>
      <c r="J63" s="454">
        <v>0</v>
      </c>
      <c r="K63" s="454">
        <v>0</v>
      </c>
      <c r="L63" s="454">
        <v>0</v>
      </c>
      <c r="M63" s="124">
        <f t="shared" si="1"/>
        <v>0</v>
      </c>
      <c r="O63" s="703"/>
    </row>
    <row r="64" spans="1:15">
      <c r="A64" s="245" t="s">
        <v>667</v>
      </c>
      <c r="B64" s="227" t="s">
        <v>668</v>
      </c>
      <c r="C64" s="228"/>
      <c r="D64" s="454">
        <v>0</v>
      </c>
      <c r="E64" s="454">
        <v>0</v>
      </c>
      <c r="F64" s="454">
        <v>0</v>
      </c>
      <c r="G64" s="454">
        <v>1000</v>
      </c>
      <c r="H64" s="454">
        <v>0</v>
      </c>
      <c r="I64" s="454">
        <v>1000</v>
      </c>
      <c r="J64" s="454">
        <v>15900</v>
      </c>
      <c r="K64" s="454">
        <v>0</v>
      </c>
      <c r="L64" s="454">
        <v>0</v>
      </c>
      <c r="M64" s="124">
        <f>SUM(D64:L64)</f>
        <v>17900</v>
      </c>
      <c r="O64" s="703"/>
    </row>
    <row r="65" spans="1:15">
      <c r="A65" s="241" t="s">
        <v>417</v>
      </c>
      <c r="B65" s="107" t="s">
        <v>170</v>
      </c>
      <c r="C65" s="138"/>
      <c r="D65" s="454">
        <v>0</v>
      </c>
      <c r="E65" s="454">
        <v>0</v>
      </c>
      <c r="F65" s="454">
        <v>0</v>
      </c>
      <c r="G65" s="454">
        <v>1000</v>
      </c>
      <c r="H65" s="454">
        <v>0</v>
      </c>
      <c r="I65" s="454">
        <v>500</v>
      </c>
      <c r="J65" s="454">
        <v>10600</v>
      </c>
      <c r="K65" s="454">
        <v>0</v>
      </c>
      <c r="L65" s="454">
        <v>0</v>
      </c>
      <c r="M65" s="124">
        <f t="shared" si="1"/>
        <v>12100</v>
      </c>
      <c r="O65" s="703"/>
    </row>
    <row r="66" spans="1:15">
      <c r="A66" s="241" t="s">
        <v>418</v>
      </c>
      <c r="B66" s="107" t="s">
        <v>171</v>
      </c>
      <c r="C66" s="138"/>
      <c r="D66" s="454">
        <v>0</v>
      </c>
      <c r="E66" s="454">
        <v>0</v>
      </c>
      <c r="F66" s="454">
        <v>0</v>
      </c>
      <c r="G66" s="454">
        <v>0</v>
      </c>
      <c r="H66" s="454">
        <v>0</v>
      </c>
      <c r="I66" s="454">
        <v>0</v>
      </c>
      <c r="J66" s="454">
        <v>0</v>
      </c>
      <c r="K66" s="454">
        <v>0</v>
      </c>
      <c r="L66" s="454">
        <v>0</v>
      </c>
      <c r="M66" s="124">
        <f t="shared" si="1"/>
        <v>0</v>
      </c>
      <c r="O66" s="703"/>
    </row>
    <row r="67" spans="1:15">
      <c r="A67" s="241" t="s">
        <v>419</v>
      </c>
      <c r="B67" s="107" t="s">
        <v>665</v>
      </c>
      <c r="C67" s="138"/>
      <c r="D67" s="454">
        <v>0</v>
      </c>
      <c r="E67" s="454">
        <v>0</v>
      </c>
      <c r="F67" s="454">
        <v>0</v>
      </c>
      <c r="G67" s="454">
        <v>2000</v>
      </c>
      <c r="H67" s="454">
        <v>0</v>
      </c>
      <c r="I67" s="454">
        <v>1000</v>
      </c>
      <c r="J67" s="454">
        <v>1500</v>
      </c>
      <c r="K67" s="454">
        <v>0</v>
      </c>
      <c r="L67" s="454">
        <v>0</v>
      </c>
      <c r="M67" s="124">
        <f t="shared" si="1"/>
        <v>4500</v>
      </c>
      <c r="O67" s="703"/>
    </row>
    <row r="68" spans="1:15">
      <c r="A68" s="241" t="s">
        <v>420</v>
      </c>
      <c r="B68" s="107" t="s">
        <v>172</v>
      </c>
      <c r="C68" s="138"/>
      <c r="D68" s="454">
        <v>0</v>
      </c>
      <c r="E68" s="454">
        <v>0</v>
      </c>
      <c r="F68" s="454">
        <v>0</v>
      </c>
      <c r="G68" s="454">
        <v>1000</v>
      </c>
      <c r="H68" s="454">
        <v>0</v>
      </c>
      <c r="I68" s="454">
        <v>500</v>
      </c>
      <c r="J68" s="454">
        <v>1000</v>
      </c>
      <c r="K68" s="454">
        <v>0</v>
      </c>
      <c r="L68" s="454">
        <v>0</v>
      </c>
      <c r="M68" s="124">
        <f t="shared" si="1"/>
        <v>2500</v>
      </c>
      <c r="O68" s="703"/>
    </row>
    <row r="69" spans="1:15">
      <c r="A69" s="245" t="s">
        <v>669</v>
      </c>
      <c r="B69" s="227" t="s">
        <v>670</v>
      </c>
      <c r="C69" s="228"/>
      <c r="D69" s="454">
        <v>0</v>
      </c>
      <c r="E69" s="454">
        <v>0</v>
      </c>
      <c r="F69" s="454">
        <v>0</v>
      </c>
      <c r="G69" s="454">
        <v>1000</v>
      </c>
      <c r="H69" s="454">
        <v>0</v>
      </c>
      <c r="I69" s="454">
        <v>1000</v>
      </c>
      <c r="J69" s="454">
        <v>1000</v>
      </c>
      <c r="K69" s="454">
        <v>0</v>
      </c>
      <c r="L69" s="454">
        <v>0</v>
      </c>
      <c r="M69" s="124">
        <f t="shared" si="1"/>
        <v>3000</v>
      </c>
      <c r="O69" s="703"/>
    </row>
    <row r="70" spans="1:15">
      <c r="A70" s="231" t="s">
        <v>421</v>
      </c>
      <c r="B70" s="109" t="s">
        <v>666</v>
      </c>
      <c r="C70" s="140"/>
      <c r="D70" s="454">
        <v>0</v>
      </c>
      <c r="E70" s="454">
        <v>0</v>
      </c>
      <c r="F70" s="454">
        <v>0</v>
      </c>
      <c r="G70" s="454">
        <v>500</v>
      </c>
      <c r="H70" s="454">
        <v>0</v>
      </c>
      <c r="I70" s="454">
        <v>500</v>
      </c>
      <c r="J70" s="454">
        <v>3000</v>
      </c>
      <c r="K70" s="454">
        <v>0</v>
      </c>
      <c r="L70" s="454">
        <v>0</v>
      </c>
      <c r="M70" s="124">
        <f t="shared" si="1"/>
        <v>4000</v>
      </c>
      <c r="O70" s="703"/>
    </row>
    <row r="71" spans="1:15">
      <c r="A71" s="231" t="s">
        <v>422</v>
      </c>
      <c r="B71" s="109" t="s">
        <v>173</v>
      </c>
      <c r="C71" s="140"/>
      <c r="D71" s="454">
        <v>0</v>
      </c>
      <c r="E71" s="454">
        <v>0</v>
      </c>
      <c r="F71" s="454">
        <v>0</v>
      </c>
      <c r="G71" s="454">
        <v>0</v>
      </c>
      <c r="H71" s="454">
        <v>0</v>
      </c>
      <c r="I71" s="454">
        <v>0</v>
      </c>
      <c r="J71" s="454">
        <v>500</v>
      </c>
      <c r="K71" s="454">
        <v>0</v>
      </c>
      <c r="L71" s="454">
        <v>0</v>
      </c>
      <c r="M71" s="124">
        <f t="shared" si="1"/>
        <v>500</v>
      </c>
      <c r="O71" s="703"/>
    </row>
    <row r="72" spans="1:15">
      <c r="A72" s="232" t="s">
        <v>671</v>
      </c>
      <c r="B72" s="229" t="s">
        <v>672</v>
      </c>
      <c r="C72" s="230"/>
      <c r="D72" s="454">
        <v>0</v>
      </c>
      <c r="E72" s="454">
        <v>0</v>
      </c>
      <c r="F72" s="454">
        <v>0</v>
      </c>
      <c r="G72" s="454">
        <v>300</v>
      </c>
      <c r="H72" s="454">
        <v>0</v>
      </c>
      <c r="I72" s="454">
        <v>0</v>
      </c>
      <c r="J72" s="454">
        <v>1700</v>
      </c>
      <c r="K72" s="454">
        <v>0</v>
      </c>
      <c r="L72" s="454">
        <v>0</v>
      </c>
      <c r="M72" s="124">
        <f>SUM(D72:L72)</f>
        <v>2000</v>
      </c>
      <c r="O72" s="703"/>
    </row>
    <row r="73" spans="1:15" ht="15.75" customHeight="1">
      <c r="A73" s="277" t="s">
        <v>680</v>
      </c>
      <c r="B73" s="279" t="s">
        <v>683</v>
      </c>
      <c r="C73" s="278"/>
      <c r="D73" s="454">
        <v>0</v>
      </c>
      <c r="E73" s="454">
        <v>0</v>
      </c>
      <c r="F73" s="454">
        <v>0</v>
      </c>
      <c r="G73" s="454">
        <v>0</v>
      </c>
      <c r="H73" s="454">
        <v>0</v>
      </c>
      <c r="I73" s="454">
        <v>0</v>
      </c>
      <c r="J73" s="454">
        <v>0</v>
      </c>
      <c r="K73" s="454">
        <v>0</v>
      </c>
      <c r="L73" s="454">
        <v>0</v>
      </c>
      <c r="M73" s="274">
        <f t="shared" ref="M73:M75" si="2">SUM(D73:L73)</f>
        <v>0</v>
      </c>
      <c r="O73" s="703"/>
    </row>
    <row r="74" spans="1:15" ht="17.25">
      <c r="A74" s="277" t="s">
        <v>681</v>
      </c>
      <c r="B74" s="279" t="s">
        <v>684</v>
      </c>
      <c r="C74" s="278"/>
      <c r="D74" s="454">
        <v>0</v>
      </c>
      <c r="E74" s="454">
        <v>0</v>
      </c>
      <c r="F74" s="454">
        <v>0</v>
      </c>
      <c r="G74" s="454">
        <v>0</v>
      </c>
      <c r="H74" s="454">
        <v>0</v>
      </c>
      <c r="I74" s="454">
        <v>0</v>
      </c>
      <c r="J74" s="454">
        <v>0</v>
      </c>
      <c r="K74" s="454">
        <v>0</v>
      </c>
      <c r="L74" s="454">
        <v>0</v>
      </c>
      <c r="M74" s="274">
        <f t="shared" si="2"/>
        <v>0</v>
      </c>
      <c r="O74" s="703"/>
    </row>
    <row r="75" spans="1:15">
      <c r="A75" s="277" t="s">
        <v>682</v>
      </c>
      <c r="B75" s="280" t="s">
        <v>685</v>
      </c>
      <c r="C75" s="278"/>
      <c r="D75" s="454">
        <v>0</v>
      </c>
      <c r="E75" s="454">
        <v>0</v>
      </c>
      <c r="F75" s="454">
        <v>0</v>
      </c>
      <c r="G75" s="454">
        <v>0</v>
      </c>
      <c r="H75" s="454">
        <v>0</v>
      </c>
      <c r="I75" s="454">
        <v>0</v>
      </c>
      <c r="J75" s="454">
        <v>0</v>
      </c>
      <c r="K75" s="454">
        <v>0</v>
      </c>
      <c r="L75" s="454">
        <v>0</v>
      </c>
      <c r="M75" s="274">
        <f t="shared" si="2"/>
        <v>0</v>
      </c>
      <c r="O75" s="703"/>
    </row>
    <row r="76" spans="1:15">
      <c r="A76" s="241" t="s">
        <v>423</v>
      </c>
      <c r="B76" s="107" t="s">
        <v>174</v>
      </c>
      <c r="C76" s="138"/>
      <c r="D76" s="46">
        <v>0</v>
      </c>
      <c r="E76" s="454">
        <v>0</v>
      </c>
      <c r="F76" s="454">
        <v>0</v>
      </c>
      <c r="G76" s="454">
        <v>0</v>
      </c>
      <c r="H76" s="454">
        <v>0</v>
      </c>
      <c r="I76" s="454">
        <v>0</v>
      </c>
      <c r="J76" s="454">
        <v>0</v>
      </c>
      <c r="K76" s="454">
        <v>0</v>
      </c>
      <c r="L76" s="454">
        <v>0</v>
      </c>
      <c r="M76" s="124">
        <f t="shared" si="1"/>
        <v>0</v>
      </c>
      <c r="O76" s="703"/>
    </row>
    <row r="77" spans="1:15">
      <c r="A77" s="241" t="s">
        <v>424</v>
      </c>
      <c r="B77" s="107" t="s">
        <v>175</v>
      </c>
      <c r="C77" s="138"/>
      <c r="D77" s="455">
        <v>107310</v>
      </c>
      <c r="E77" s="454">
        <v>162420</v>
      </c>
      <c r="F77" s="454">
        <v>48000</v>
      </c>
      <c r="G77" s="454">
        <v>97680</v>
      </c>
      <c r="H77" s="454">
        <v>0</v>
      </c>
      <c r="I77" s="454">
        <v>42320</v>
      </c>
      <c r="J77" s="454">
        <v>0</v>
      </c>
      <c r="K77" s="454">
        <v>0</v>
      </c>
      <c r="L77" s="454">
        <v>0</v>
      </c>
      <c r="M77" s="124">
        <f t="shared" si="1"/>
        <v>457730</v>
      </c>
      <c r="O77" s="703"/>
    </row>
    <row r="78" spans="1:15">
      <c r="A78" s="243" t="s">
        <v>425</v>
      </c>
      <c r="B78" s="109" t="s">
        <v>176</v>
      </c>
      <c r="C78" s="140"/>
      <c r="D78" s="455">
        <v>98400</v>
      </c>
      <c r="E78" s="454">
        <v>0</v>
      </c>
      <c r="F78" s="454">
        <v>75000</v>
      </c>
      <c r="G78" s="454">
        <v>0</v>
      </c>
      <c r="H78" s="454">
        <v>352500</v>
      </c>
      <c r="I78" s="454">
        <v>34180</v>
      </c>
      <c r="J78" s="454">
        <v>24000</v>
      </c>
      <c r="K78" s="454">
        <v>0</v>
      </c>
      <c r="L78" s="454">
        <v>0</v>
      </c>
      <c r="M78" s="124">
        <f t="shared" si="1"/>
        <v>584080</v>
      </c>
      <c r="O78" s="703"/>
    </row>
    <row r="79" spans="1:15">
      <c r="A79" s="241" t="s">
        <v>426</v>
      </c>
      <c r="B79" s="107" t="s">
        <v>177</v>
      </c>
      <c r="C79" s="138"/>
      <c r="D79" s="454">
        <v>12636</v>
      </c>
      <c r="E79" s="454">
        <v>0</v>
      </c>
      <c r="F79" s="454">
        <v>2500</v>
      </c>
      <c r="G79" s="454">
        <v>0</v>
      </c>
      <c r="H79" s="454">
        <v>0</v>
      </c>
      <c r="I79" s="454">
        <v>0</v>
      </c>
      <c r="J79" s="454">
        <v>14400</v>
      </c>
      <c r="K79" s="454">
        <v>0</v>
      </c>
      <c r="L79" s="454">
        <v>0</v>
      </c>
      <c r="M79" s="124">
        <f t="shared" si="1"/>
        <v>29536</v>
      </c>
      <c r="O79" s="703"/>
    </row>
    <row r="80" spans="1:15">
      <c r="A80" s="241" t="s">
        <v>427</v>
      </c>
      <c r="B80" s="107" t="s">
        <v>178</v>
      </c>
      <c r="C80" s="138"/>
      <c r="D80" s="454">
        <v>33000</v>
      </c>
      <c r="E80" s="454">
        <v>2000</v>
      </c>
      <c r="F80" s="454">
        <v>250</v>
      </c>
      <c r="G80" s="454">
        <v>4000</v>
      </c>
      <c r="H80" s="454">
        <v>0</v>
      </c>
      <c r="I80" s="454">
        <v>1000</v>
      </c>
      <c r="J80" s="454">
        <v>17360</v>
      </c>
      <c r="K80" s="454">
        <v>680</v>
      </c>
      <c r="L80" s="454">
        <v>800</v>
      </c>
      <c r="M80" s="124">
        <f t="shared" si="1"/>
        <v>59090</v>
      </c>
      <c r="O80" s="704"/>
    </row>
    <row r="81" spans="1:17">
      <c r="A81" s="231" t="s">
        <v>428</v>
      </c>
      <c r="B81" s="109" t="s">
        <v>179</v>
      </c>
      <c r="C81" s="140"/>
      <c r="D81" s="455">
        <v>109900</v>
      </c>
      <c r="E81" s="454">
        <v>15000</v>
      </c>
      <c r="F81" s="454">
        <v>5000</v>
      </c>
      <c r="G81" s="454">
        <v>7000</v>
      </c>
      <c r="H81" s="454">
        <v>0</v>
      </c>
      <c r="I81" s="454">
        <v>0</v>
      </c>
      <c r="J81" s="454">
        <v>0</v>
      </c>
      <c r="K81" s="454">
        <v>0</v>
      </c>
      <c r="L81" s="454">
        <v>0</v>
      </c>
      <c r="M81" s="124">
        <f t="shared" si="1"/>
        <v>136900</v>
      </c>
      <c r="N81" s="32"/>
      <c r="O81" s="703"/>
    </row>
    <row r="82" spans="1:17">
      <c r="A82" s="241" t="s">
        <v>429</v>
      </c>
      <c r="B82" s="107" t="s">
        <v>180</v>
      </c>
      <c r="C82" s="138"/>
      <c r="D82" s="454">
        <v>0</v>
      </c>
      <c r="E82" s="454">
        <v>0</v>
      </c>
      <c r="F82" s="454">
        <v>0</v>
      </c>
      <c r="G82" s="454">
        <v>0</v>
      </c>
      <c r="H82" s="454">
        <v>0</v>
      </c>
      <c r="I82" s="454">
        <v>0</v>
      </c>
      <c r="J82" s="454">
        <v>0</v>
      </c>
      <c r="K82" s="454">
        <v>0</v>
      </c>
      <c r="L82" s="454">
        <v>0</v>
      </c>
      <c r="M82" s="124">
        <f t="shared" si="1"/>
        <v>0</v>
      </c>
      <c r="O82" s="703"/>
    </row>
    <row r="83" spans="1:17">
      <c r="A83" s="243" t="s">
        <v>430</v>
      </c>
      <c r="B83" s="109" t="s">
        <v>181</v>
      </c>
      <c r="C83" s="139"/>
      <c r="D83" s="454">
        <v>0</v>
      </c>
      <c r="E83" s="454">
        <v>0</v>
      </c>
      <c r="F83" s="454">
        <v>0</v>
      </c>
      <c r="G83" s="454">
        <v>0</v>
      </c>
      <c r="H83" s="454">
        <v>0</v>
      </c>
      <c r="I83" s="454">
        <v>0</v>
      </c>
      <c r="J83" s="454">
        <v>100000</v>
      </c>
      <c r="K83" s="454">
        <v>0</v>
      </c>
      <c r="L83" s="454">
        <v>0</v>
      </c>
      <c r="M83" s="124">
        <f t="shared" si="1"/>
        <v>100000</v>
      </c>
      <c r="O83" s="703"/>
    </row>
    <row r="84" spans="1:17">
      <c r="A84" s="241" t="s">
        <v>431</v>
      </c>
      <c r="B84" s="107" t="s">
        <v>182</v>
      </c>
      <c r="C84" s="138"/>
      <c r="D84" s="454">
        <v>0</v>
      </c>
      <c r="E84" s="454">
        <v>0</v>
      </c>
      <c r="F84" s="454">
        <v>0</v>
      </c>
      <c r="G84" s="454">
        <v>0</v>
      </c>
      <c r="H84" s="454">
        <v>0</v>
      </c>
      <c r="I84" s="454">
        <v>0</v>
      </c>
      <c r="J84" s="454">
        <v>0</v>
      </c>
      <c r="K84" s="454">
        <v>0</v>
      </c>
      <c r="L84" s="454">
        <v>0</v>
      </c>
      <c r="M84" s="124">
        <f t="shared" si="1"/>
        <v>0</v>
      </c>
      <c r="O84" s="703"/>
    </row>
    <row r="85" spans="1:17">
      <c r="A85" s="241" t="s">
        <v>432</v>
      </c>
      <c r="B85" s="107" t="s">
        <v>183</v>
      </c>
      <c r="C85" s="138"/>
      <c r="D85" s="454">
        <v>0</v>
      </c>
      <c r="E85" s="454">
        <v>0</v>
      </c>
      <c r="F85" s="454">
        <v>0</v>
      </c>
      <c r="G85" s="454">
        <v>0</v>
      </c>
      <c r="H85" s="454">
        <v>0</v>
      </c>
      <c r="I85" s="454">
        <v>0</v>
      </c>
      <c r="J85" s="454">
        <v>0</v>
      </c>
      <c r="K85" s="454">
        <v>0</v>
      </c>
      <c r="L85" s="454">
        <v>0</v>
      </c>
      <c r="M85" s="124">
        <f t="shared" ref="M85:M149" si="3">SUM(D85:L85)</f>
        <v>0</v>
      </c>
      <c r="O85" s="703"/>
    </row>
    <row r="86" spans="1:17">
      <c r="A86" s="241" t="s">
        <v>433</v>
      </c>
      <c r="B86" s="107" t="s">
        <v>184</v>
      </c>
      <c r="C86" s="138"/>
      <c r="D86" s="455">
        <v>22400</v>
      </c>
      <c r="E86" s="454">
        <v>5000</v>
      </c>
      <c r="F86" s="454">
        <v>0</v>
      </c>
      <c r="G86" s="454">
        <v>6000</v>
      </c>
      <c r="H86" s="454">
        <v>8000</v>
      </c>
      <c r="I86" s="454">
        <v>4500</v>
      </c>
      <c r="J86" s="454">
        <v>0</v>
      </c>
      <c r="K86" s="454">
        <v>0</v>
      </c>
      <c r="L86" s="454">
        <v>700</v>
      </c>
      <c r="M86" s="124">
        <f t="shared" si="3"/>
        <v>46600</v>
      </c>
      <c r="O86" s="703"/>
    </row>
    <row r="87" spans="1:17">
      <c r="A87" s="243" t="s">
        <v>434</v>
      </c>
      <c r="B87" s="109" t="s">
        <v>185</v>
      </c>
      <c r="C87" s="139"/>
      <c r="D87" s="454">
        <v>0</v>
      </c>
      <c r="E87" s="454">
        <v>0</v>
      </c>
      <c r="F87" s="454">
        <v>0</v>
      </c>
      <c r="G87" s="454">
        <v>0</v>
      </c>
      <c r="H87" s="454">
        <v>0</v>
      </c>
      <c r="I87" s="454">
        <v>0</v>
      </c>
      <c r="J87" s="454">
        <v>986656.11</v>
      </c>
      <c r="K87" s="454">
        <v>0</v>
      </c>
      <c r="L87" s="454">
        <v>0</v>
      </c>
      <c r="M87" s="124">
        <f t="shared" si="3"/>
        <v>986656.11</v>
      </c>
      <c r="O87" s="703"/>
      <c r="Q87" s="698"/>
    </row>
    <row r="88" spans="1:17">
      <c r="A88" s="241" t="s">
        <v>435</v>
      </c>
      <c r="B88" s="107" t="s">
        <v>186</v>
      </c>
      <c r="C88" s="138"/>
      <c r="D88" s="454">
        <v>0</v>
      </c>
      <c r="E88" s="454">
        <v>0</v>
      </c>
      <c r="F88" s="454">
        <v>0</v>
      </c>
      <c r="G88" s="454">
        <v>0</v>
      </c>
      <c r="H88" s="454">
        <v>0</v>
      </c>
      <c r="I88" s="454">
        <v>0</v>
      </c>
      <c r="J88" s="454">
        <v>0</v>
      </c>
      <c r="K88" s="454">
        <v>625</v>
      </c>
      <c r="L88" s="454">
        <v>0</v>
      </c>
      <c r="M88" s="124">
        <f t="shared" si="3"/>
        <v>625</v>
      </c>
      <c r="O88" s="703"/>
    </row>
    <row r="89" spans="1:17">
      <c r="A89" s="241" t="s">
        <v>436</v>
      </c>
      <c r="B89" s="107" t="s">
        <v>187</v>
      </c>
      <c r="C89" s="138"/>
      <c r="D89" s="454">
        <v>0</v>
      </c>
      <c r="E89" s="454">
        <v>0</v>
      </c>
      <c r="F89" s="454">
        <v>0</v>
      </c>
      <c r="G89" s="454">
        <v>0</v>
      </c>
      <c r="H89" s="454">
        <v>0</v>
      </c>
      <c r="I89" s="454">
        <v>0</v>
      </c>
      <c r="J89" s="454">
        <v>0</v>
      </c>
      <c r="K89" s="454">
        <v>0</v>
      </c>
      <c r="L89" s="454">
        <v>0</v>
      </c>
      <c r="M89" s="124">
        <f t="shared" si="3"/>
        <v>0</v>
      </c>
      <c r="O89" s="703"/>
    </row>
    <row r="90" spans="1:17">
      <c r="A90" s="241" t="s">
        <v>437</v>
      </c>
      <c r="B90" s="108" t="s">
        <v>188</v>
      </c>
      <c r="C90" s="138"/>
      <c r="D90" s="454">
        <v>0</v>
      </c>
      <c r="E90" s="454">
        <v>0</v>
      </c>
      <c r="F90" s="454">
        <v>0</v>
      </c>
      <c r="G90" s="454">
        <v>0</v>
      </c>
      <c r="H90" s="454">
        <v>0</v>
      </c>
      <c r="I90" s="454">
        <v>0</v>
      </c>
      <c r="J90" s="454">
        <v>640725.92999999993</v>
      </c>
      <c r="K90" s="454">
        <v>0</v>
      </c>
      <c r="L90" s="454">
        <v>0</v>
      </c>
      <c r="M90" s="124">
        <f t="shared" si="3"/>
        <v>640725.92999999993</v>
      </c>
      <c r="O90" s="703"/>
    </row>
    <row r="91" spans="1:17">
      <c r="A91" s="241" t="s">
        <v>438</v>
      </c>
      <c r="B91" s="107" t="s">
        <v>189</v>
      </c>
      <c r="C91" s="138"/>
      <c r="D91" s="454">
        <v>0</v>
      </c>
      <c r="E91" s="454">
        <v>1000</v>
      </c>
      <c r="F91" s="454">
        <v>215.28</v>
      </c>
      <c r="G91" s="454">
        <v>600</v>
      </c>
      <c r="H91" s="454">
        <v>1000</v>
      </c>
      <c r="I91" s="454">
        <v>275</v>
      </c>
      <c r="J91" s="454">
        <v>17546.669999999998</v>
      </c>
      <c r="K91" s="454">
        <v>0</v>
      </c>
      <c r="L91" s="454">
        <v>0</v>
      </c>
      <c r="M91" s="124">
        <f t="shared" si="3"/>
        <v>20636.949999999997</v>
      </c>
      <c r="O91" s="703"/>
      <c r="Q91" s="698"/>
    </row>
    <row r="92" spans="1:17">
      <c r="A92" s="241" t="s">
        <v>439</v>
      </c>
      <c r="B92" s="107" t="s">
        <v>190</v>
      </c>
      <c r="C92" s="138"/>
      <c r="D92" s="454">
        <v>0</v>
      </c>
      <c r="E92" s="454">
        <v>0</v>
      </c>
      <c r="F92" s="454">
        <v>0</v>
      </c>
      <c r="G92" s="454">
        <v>0</v>
      </c>
      <c r="H92" s="454">
        <v>0</v>
      </c>
      <c r="I92" s="454">
        <v>0</v>
      </c>
      <c r="J92" s="454">
        <v>0</v>
      </c>
      <c r="K92" s="454">
        <v>0</v>
      </c>
      <c r="L92" s="454">
        <v>0</v>
      </c>
      <c r="M92" s="124">
        <f t="shared" si="3"/>
        <v>0</v>
      </c>
      <c r="O92" s="703"/>
    </row>
    <row r="93" spans="1:17">
      <c r="A93" s="241" t="s">
        <v>440</v>
      </c>
      <c r="B93" s="107" t="s">
        <v>191</v>
      </c>
      <c r="C93" s="138"/>
      <c r="D93" s="454">
        <v>0</v>
      </c>
      <c r="E93" s="454">
        <v>0</v>
      </c>
      <c r="F93" s="454">
        <v>0</v>
      </c>
      <c r="G93" s="454">
        <v>0</v>
      </c>
      <c r="H93" s="454">
        <v>0</v>
      </c>
      <c r="I93" s="454">
        <v>0</v>
      </c>
      <c r="J93" s="454">
        <v>4000</v>
      </c>
      <c r="K93" s="454">
        <v>0</v>
      </c>
      <c r="L93" s="454">
        <v>0</v>
      </c>
      <c r="M93" s="124">
        <f t="shared" si="3"/>
        <v>4000</v>
      </c>
      <c r="O93" s="703"/>
    </row>
    <row r="94" spans="1:17">
      <c r="A94" s="241" t="s">
        <v>441</v>
      </c>
      <c r="B94" s="107" t="s">
        <v>192</v>
      </c>
      <c r="C94" s="138"/>
      <c r="D94" s="454">
        <v>0</v>
      </c>
      <c r="E94" s="454">
        <v>0</v>
      </c>
      <c r="F94" s="454">
        <v>0</v>
      </c>
      <c r="G94" s="454">
        <v>0</v>
      </c>
      <c r="H94" s="454">
        <v>0</v>
      </c>
      <c r="I94" s="454">
        <v>0</v>
      </c>
      <c r="J94" s="454">
        <v>0</v>
      </c>
      <c r="K94" s="454">
        <v>0</v>
      </c>
      <c r="L94" s="454">
        <v>0</v>
      </c>
      <c r="M94" s="124">
        <f t="shared" si="3"/>
        <v>0</v>
      </c>
      <c r="O94" s="703"/>
    </row>
    <row r="95" spans="1:17">
      <c r="A95" s="231" t="s">
        <v>442</v>
      </c>
      <c r="B95" s="109" t="s">
        <v>193</v>
      </c>
      <c r="C95" s="140"/>
      <c r="D95" s="454">
        <v>0</v>
      </c>
      <c r="E95" s="454">
        <v>0</v>
      </c>
      <c r="F95" s="454">
        <v>0</v>
      </c>
      <c r="G95" s="454">
        <v>0</v>
      </c>
      <c r="H95" s="454">
        <v>0</v>
      </c>
      <c r="I95" s="454">
        <v>0</v>
      </c>
      <c r="J95" s="454">
        <v>0</v>
      </c>
      <c r="K95" s="454">
        <v>0</v>
      </c>
      <c r="L95" s="454">
        <v>0</v>
      </c>
      <c r="M95" s="124">
        <f t="shared" si="3"/>
        <v>0</v>
      </c>
      <c r="O95" s="703"/>
    </row>
    <row r="96" spans="1:17">
      <c r="A96" s="241" t="s">
        <v>364</v>
      </c>
      <c r="B96" s="107" t="s">
        <v>194</v>
      </c>
      <c r="C96" s="138"/>
      <c r="D96" s="454">
        <v>0</v>
      </c>
      <c r="E96" s="454">
        <v>0</v>
      </c>
      <c r="F96" s="454">
        <v>0</v>
      </c>
      <c r="G96" s="454">
        <v>1500</v>
      </c>
      <c r="H96" s="454">
        <v>0</v>
      </c>
      <c r="I96" s="454">
        <v>0</v>
      </c>
      <c r="J96" s="454">
        <v>12000</v>
      </c>
      <c r="K96" s="454">
        <v>0</v>
      </c>
      <c r="L96" s="454">
        <v>0</v>
      </c>
      <c r="M96" s="124">
        <f t="shared" si="3"/>
        <v>13500</v>
      </c>
      <c r="O96" s="703"/>
    </row>
    <row r="97" spans="1:17">
      <c r="A97" s="241" t="s">
        <v>443</v>
      </c>
      <c r="B97" s="107" t="s">
        <v>195</v>
      </c>
      <c r="C97" s="138"/>
      <c r="D97" s="454">
        <v>30200</v>
      </c>
      <c r="E97" s="454">
        <v>5000</v>
      </c>
      <c r="F97" s="454">
        <v>8100</v>
      </c>
      <c r="G97" s="454">
        <v>8000</v>
      </c>
      <c r="H97" s="454">
        <v>2500</v>
      </c>
      <c r="I97" s="454">
        <v>3000</v>
      </c>
      <c r="J97" s="454">
        <v>41000</v>
      </c>
      <c r="K97" s="454">
        <v>0</v>
      </c>
      <c r="L97" s="454">
        <v>17059.8</v>
      </c>
      <c r="M97" s="124">
        <f t="shared" si="3"/>
        <v>114859.8</v>
      </c>
      <c r="O97" s="704"/>
    </row>
    <row r="98" spans="1:17">
      <c r="A98" s="241" t="s">
        <v>444</v>
      </c>
      <c r="B98" s="107" t="s">
        <v>196</v>
      </c>
      <c r="C98" s="138"/>
      <c r="D98" s="454">
        <v>9400</v>
      </c>
      <c r="E98" s="454">
        <v>4000</v>
      </c>
      <c r="F98" s="454">
        <v>4500</v>
      </c>
      <c r="G98" s="454">
        <v>6000</v>
      </c>
      <c r="H98" s="454">
        <v>1346</v>
      </c>
      <c r="I98" s="454">
        <v>750</v>
      </c>
      <c r="J98" s="454">
        <v>0</v>
      </c>
      <c r="K98" s="454">
        <v>0</v>
      </c>
      <c r="L98" s="454">
        <v>0</v>
      </c>
      <c r="M98" s="124">
        <f t="shared" si="3"/>
        <v>25996</v>
      </c>
      <c r="O98" s="703"/>
    </row>
    <row r="99" spans="1:17">
      <c r="A99" s="241" t="s">
        <v>445</v>
      </c>
      <c r="B99" s="107" t="s">
        <v>197</v>
      </c>
      <c r="C99" s="138"/>
      <c r="D99" s="455">
        <v>1000</v>
      </c>
      <c r="E99" s="454">
        <v>0</v>
      </c>
      <c r="F99" s="454">
        <v>0</v>
      </c>
      <c r="G99" s="454">
        <v>5000</v>
      </c>
      <c r="H99" s="454">
        <v>350</v>
      </c>
      <c r="I99" s="454">
        <v>0</v>
      </c>
      <c r="J99" s="454">
        <v>0</v>
      </c>
      <c r="K99" s="454">
        <v>0</v>
      </c>
      <c r="L99" s="454">
        <v>0</v>
      </c>
      <c r="M99" s="124">
        <f t="shared" si="3"/>
        <v>6350</v>
      </c>
      <c r="O99" s="703"/>
    </row>
    <row r="100" spans="1:17">
      <c r="A100" s="241" t="s">
        <v>446</v>
      </c>
      <c r="B100" s="107" t="s">
        <v>198</v>
      </c>
      <c r="C100" s="138"/>
      <c r="D100" s="455">
        <v>4660</v>
      </c>
      <c r="E100" s="454">
        <v>0</v>
      </c>
      <c r="F100" s="454">
        <v>0</v>
      </c>
      <c r="G100" s="454">
        <v>0</v>
      </c>
      <c r="H100" s="454">
        <v>0</v>
      </c>
      <c r="I100" s="454">
        <v>0</v>
      </c>
      <c r="J100" s="454">
        <v>0</v>
      </c>
      <c r="K100" s="454">
        <v>0</v>
      </c>
      <c r="L100" s="454">
        <v>0</v>
      </c>
      <c r="M100" s="124">
        <f t="shared" si="3"/>
        <v>4660</v>
      </c>
      <c r="O100" s="703"/>
    </row>
    <row r="101" spans="1:17">
      <c r="A101" s="241" t="s">
        <v>447</v>
      </c>
      <c r="B101" s="107" t="s">
        <v>199</v>
      </c>
      <c r="C101" s="138"/>
      <c r="D101" s="454">
        <v>500</v>
      </c>
      <c r="E101" s="454">
        <v>0</v>
      </c>
      <c r="F101" s="454">
        <v>0</v>
      </c>
      <c r="G101" s="454">
        <v>0</v>
      </c>
      <c r="H101" s="454">
        <v>3800</v>
      </c>
      <c r="I101" s="454">
        <v>0</v>
      </c>
      <c r="J101" s="454">
        <v>0</v>
      </c>
      <c r="K101" s="454">
        <v>3512.5</v>
      </c>
      <c r="L101" s="454">
        <v>700</v>
      </c>
      <c r="M101" s="124">
        <f t="shared" si="3"/>
        <v>8512.5</v>
      </c>
      <c r="O101" s="703"/>
    </row>
    <row r="102" spans="1:17">
      <c r="A102" s="241" t="s">
        <v>448</v>
      </c>
      <c r="B102" s="107" t="s">
        <v>200</v>
      </c>
      <c r="C102" s="138"/>
      <c r="D102" s="454">
        <v>0</v>
      </c>
      <c r="E102" s="454">
        <v>0</v>
      </c>
      <c r="F102" s="454">
        <v>0</v>
      </c>
      <c r="G102" s="454">
        <v>0</v>
      </c>
      <c r="H102" s="454">
        <v>0</v>
      </c>
      <c r="I102" s="454">
        <v>0</v>
      </c>
      <c r="J102" s="454">
        <v>0</v>
      </c>
      <c r="K102" s="454">
        <v>0</v>
      </c>
      <c r="L102" s="454">
        <v>0</v>
      </c>
      <c r="M102" s="124">
        <f t="shared" si="3"/>
        <v>0</v>
      </c>
      <c r="O102" s="703"/>
    </row>
    <row r="103" spans="1:17">
      <c r="A103" s="241" t="s">
        <v>449</v>
      </c>
      <c r="B103" s="107" t="s">
        <v>201</v>
      </c>
      <c r="C103" s="138"/>
      <c r="D103" s="454">
        <v>5300</v>
      </c>
      <c r="E103" s="454">
        <v>5000</v>
      </c>
      <c r="F103" s="454">
        <v>1180</v>
      </c>
      <c r="G103" s="454">
        <v>2000</v>
      </c>
      <c r="H103" s="454">
        <v>3554</v>
      </c>
      <c r="I103" s="454">
        <v>250</v>
      </c>
      <c r="J103" s="454">
        <v>0</v>
      </c>
      <c r="K103" s="454">
        <v>3000</v>
      </c>
      <c r="L103" s="454">
        <v>0</v>
      </c>
      <c r="M103" s="124">
        <f t="shared" si="3"/>
        <v>20284</v>
      </c>
      <c r="O103" s="703"/>
    </row>
    <row r="104" spans="1:17">
      <c r="A104" s="241" t="s">
        <v>367</v>
      </c>
      <c r="B104" s="107" t="s">
        <v>202</v>
      </c>
      <c r="C104" s="138"/>
      <c r="D104" s="454">
        <v>0</v>
      </c>
      <c r="E104" s="454">
        <v>0</v>
      </c>
      <c r="F104" s="454">
        <v>0</v>
      </c>
      <c r="G104" s="454">
        <v>4500</v>
      </c>
      <c r="H104" s="454">
        <v>0</v>
      </c>
      <c r="I104" s="454">
        <v>550</v>
      </c>
      <c r="J104" s="454">
        <v>11000</v>
      </c>
      <c r="K104" s="454">
        <v>409.20000000000005</v>
      </c>
      <c r="L104" s="454">
        <v>0</v>
      </c>
      <c r="M104" s="124">
        <f t="shared" si="3"/>
        <v>16459.2</v>
      </c>
      <c r="O104" s="703"/>
    </row>
    <row r="105" spans="1:17">
      <c r="A105" s="241" t="s">
        <v>450</v>
      </c>
      <c r="B105" s="107" t="s">
        <v>203</v>
      </c>
      <c r="C105" s="138"/>
      <c r="D105" s="454">
        <v>0</v>
      </c>
      <c r="E105" s="454">
        <v>0</v>
      </c>
      <c r="F105" s="454">
        <v>0</v>
      </c>
      <c r="G105" s="454">
        <v>0</v>
      </c>
      <c r="H105" s="454">
        <v>0</v>
      </c>
      <c r="I105" s="454">
        <v>0</v>
      </c>
      <c r="J105" s="454">
        <v>0</v>
      </c>
      <c r="K105" s="454">
        <v>0</v>
      </c>
      <c r="L105" s="454">
        <v>0</v>
      </c>
      <c r="M105" s="124">
        <f t="shared" si="3"/>
        <v>0</v>
      </c>
      <c r="O105" s="703"/>
    </row>
    <row r="106" spans="1:17">
      <c r="A106" s="241" t="s">
        <v>451</v>
      </c>
      <c r="B106" s="108" t="s">
        <v>204</v>
      </c>
      <c r="C106" s="138"/>
      <c r="D106" s="455">
        <v>800</v>
      </c>
      <c r="E106" s="454">
        <v>0</v>
      </c>
      <c r="F106" s="454">
        <v>0</v>
      </c>
      <c r="G106" s="454">
        <v>400</v>
      </c>
      <c r="H106" s="454">
        <v>80</v>
      </c>
      <c r="I106" s="454">
        <v>0</v>
      </c>
      <c r="J106" s="454">
        <v>622299.28</v>
      </c>
      <c r="K106" s="454">
        <v>0</v>
      </c>
      <c r="L106" s="454">
        <v>0</v>
      </c>
      <c r="M106" s="124">
        <f t="shared" si="3"/>
        <v>623579.28</v>
      </c>
      <c r="O106" s="703"/>
      <c r="Q106" s="698"/>
    </row>
    <row r="107" spans="1:17">
      <c r="A107" s="241" t="s">
        <v>452</v>
      </c>
      <c r="B107" s="107" t="s">
        <v>205</v>
      </c>
      <c r="C107" s="138"/>
      <c r="D107" s="454">
        <v>0</v>
      </c>
      <c r="E107" s="454">
        <v>0</v>
      </c>
      <c r="F107" s="454">
        <v>0</v>
      </c>
      <c r="G107" s="454">
        <v>0</v>
      </c>
      <c r="H107" s="454">
        <v>0</v>
      </c>
      <c r="I107" s="454">
        <v>0</v>
      </c>
      <c r="J107" s="454">
        <v>25000</v>
      </c>
      <c r="K107" s="454">
        <v>0</v>
      </c>
      <c r="L107" s="454">
        <v>0</v>
      </c>
      <c r="M107" s="124">
        <f t="shared" si="3"/>
        <v>25000</v>
      </c>
      <c r="O107" s="703"/>
    </row>
    <row r="108" spans="1:17">
      <c r="A108" s="241" t="s">
        <v>453</v>
      </c>
      <c r="B108" s="107" t="s">
        <v>206</v>
      </c>
      <c r="C108" s="138"/>
      <c r="D108" s="454">
        <v>0</v>
      </c>
      <c r="E108" s="454">
        <v>0</v>
      </c>
      <c r="F108" s="454">
        <v>0</v>
      </c>
      <c r="G108" s="454">
        <v>0</v>
      </c>
      <c r="H108" s="454">
        <v>0</v>
      </c>
      <c r="I108" s="454">
        <v>0</v>
      </c>
      <c r="J108" s="454">
        <v>3500</v>
      </c>
      <c r="K108" s="454">
        <v>0</v>
      </c>
      <c r="L108" s="454">
        <v>0</v>
      </c>
      <c r="M108" s="124">
        <f t="shared" si="3"/>
        <v>3500</v>
      </c>
      <c r="O108" s="703"/>
    </row>
    <row r="109" spans="1:17">
      <c r="A109" s="241" t="s">
        <v>454</v>
      </c>
      <c r="B109" s="107" t="s">
        <v>207</v>
      </c>
      <c r="C109" s="138"/>
      <c r="D109" s="454">
        <v>0</v>
      </c>
      <c r="E109" s="454">
        <v>0</v>
      </c>
      <c r="F109" s="454">
        <v>0</v>
      </c>
      <c r="G109" s="454">
        <v>0</v>
      </c>
      <c r="H109" s="454">
        <v>0</v>
      </c>
      <c r="I109" s="454">
        <v>0</v>
      </c>
      <c r="J109" s="454">
        <v>3500</v>
      </c>
      <c r="K109" s="454">
        <v>0</v>
      </c>
      <c r="L109" s="454">
        <v>0</v>
      </c>
      <c r="M109" s="124">
        <f t="shared" si="3"/>
        <v>3500</v>
      </c>
      <c r="O109" s="703"/>
    </row>
    <row r="110" spans="1:17">
      <c r="A110" s="241" t="s">
        <v>455</v>
      </c>
      <c r="B110" s="107" t="s">
        <v>208</v>
      </c>
      <c r="C110" s="138"/>
      <c r="D110" s="454">
        <v>0</v>
      </c>
      <c r="E110" s="454">
        <v>0</v>
      </c>
      <c r="F110" s="454">
        <v>0</v>
      </c>
      <c r="G110" s="454">
        <v>0</v>
      </c>
      <c r="H110" s="454">
        <v>0</v>
      </c>
      <c r="I110" s="454">
        <v>0</v>
      </c>
      <c r="J110" s="454">
        <v>0</v>
      </c>
      <c r="K110" s="454">
        <v>0</v>
      </c>
      <c r="L110" s="454">
        <v>0</v>
      </c>
      <c r="M110" s="124">
        <f t="shared" si="3"/>
        <v>0</v>
      </c>
      <c r="O110" s="703"/>
    </row>
    <row r="111" spans="1:17">
      <c r="A111" s="241" t="s">
        <v>363</v>
      </c>
      <c r="B111" s="107" t="s">
        <v>209</v>
      </c>
      <c r="C111" s="138"/>
      <c r="D111" s="454">
        <v>21000</v>
      </c>
      <c r="E111" s="454">
        <v>2500</v>
      </c>
      <c r="F111" s="454">
        <v>3084.7200000000003</v>
      </c>
      <c r="G111" s="454">
        <v>5000</v>
      </c>
      <c r="H111" s="454">
        <v>1550</v>
      </c>
      <c r="I111" s="454">
        <v>2200</v>
      </c>
      <c r="J111" s="454">
        <v>479259.6</v>
      </c>
      <c r="K111" s="454">
        <v>64556.65</v>
      </c>
      <c r="L111" s="454">
        <v>400</v>
      </c>
      <c r="M111" s="124">
        <f t="shared" si="3"/>
        <v>579550.97</v>
      </c>
      <c r="O111" s="703"/>
      <c r="Q111" s="698"/>
    </row>
    <row r="112" spans="1:17">
      <c r="A112" s="460" t="s">
        <v>913</v>
      </c>
      <c r="B112" s="461" t="s">
        <v>915</v>
      </c>
      <c r="C112" s="462"/>
      <c r="D112" s="454">
        <v>0</v>
      </c>
      <c r="E112" s="454">
        <v>0</v>
      </c>
      <c r="F112" s="454">
        <v>0</v>
      </c>
      <c r="G112" s="454">
        <v>0</v>
      </c>
      <c r="H112" s="454">
        <v>0</v>
      </c>
      <c r="I112" s="454">
        <v>0</v>
      </c>
      <c r="J112" s="459">
        <v>2000</v>
      </c>
      <c r="K112" s="454">
        <v>0</v>
      </c>
      <c r="L112" s="454">
        <v>0</v>
      </c>
      <c r="M112" s="274">
        <f t="shared" si="3"/>
        <v>2000</v>
      </c>
      <c r="O112" s="703"/>
    </row>
    <row r="113" spans="1:15">
      <c r="A113" s="241" t="s">
        <v>456</v>
      </c>
      <c r="B113" s="107" t="s">
        <v>210</v>
      </c>
      <c r="C113" s="138"/>
      <c r="D113" s="455">
        <v>840</v>
      </c>
      <c r="E113" s="454">
        <v>0</v>
      </c>
      <c r="F113" s="454">
        <v>0</v>
      </c>
      <c r="G113" s="454">
        <v>250</v>
      </c>
      <c r="H113" s="454">
        <v>25</v>
      </c>
      <c r="I113" s="454">
        <v>0</v>
      </c>
      <c r="J113" s="454">
        <v>20</v>
      </c>
      <c r="K113" s="454">
        <v>0</v>
      </c>
      <c r="L113" s="454">
        <v>0</v>
      </c>
      <c r="M113" s="124">
        <f t="shared" si="3"/>
        <v>1135</v>
      </c>
      <c r="O113" s="703"/>
    </row>
    <row r="114" spans="1:15">
      <c r="A114" s="244" t="s">
        <v>457</v>
      </c>
      <c r="B114" s="220" t="s">
        <v>211</v>
      </c>
      <c r="C114" s="221"/>
      <c r="D114" s="453">
        <v>0</v>
      </c>
      <c r="E114" s="453">
        <v>0</v>
      </c>
      <c r="F114" s="453">
        <v>0</v>
      </c>
      <c r="G114" s="453">
        <v>0</v>
      </c>
      <c r="H114" s="453">
        <v>0</v>
      </c>
      <c r="I114" s="453">
        <v>0</v>
      </c>
      <c r="J114" s="453">
        <v>0</v>
      </c>
      <c r="K114" s="453">
        <v>0</v>
      </c>
      <c r="L114" s="453">
        <v>0</v>
      </c>
      <c r="M114" s="222">
        <f t="shared" si="3"/>
        <v>0</v>
      </c>
      <c r="O114" s="704"/>
    </row>
    <row r="115" spans="1:15">
      <c r="A115" s="244" t="s">
        <v>458</v>
      </c>
      <c r="B115" s="220" t="s">
        <v>212</v>
      </c>
      <c r="C115" s="221"/>
      <c r="D115" s="453">
        <v>0</v>
      </c>
      <c r="E115" s="453">
        <v>0</v>
      </c>
      <c r="F115" s="453">
        <v>0</v>
      </c>
      <c r="G115" s="453">
        <v>0</v>
      </c>
      <c r="H115" s="453">
        <v>0</v>
      </c>
      <c r="I115" s="453">
        <v>0</v>
      </c>
      <c r="J115" s="453">
        <v>0</v>
      </c>
      <c r="K115" s="453">
        <v>0</v>
      </c>
      <c r="L115" s="453">
        <v>0</v>
      </c>
      <c r="M115" s="222">
        <f t="shared" si="3"/>
        <v>0</v>
      </c>
      <c r="O115" s="703"/>
    </row>
    <row r="116" spans="1:15">
      <c r="A116" s="241" t="s">
        <v>459</v>
      </c>
      <c r="B116" s="107" t="s">
        <v>213</v>
      </c>
      <c r="C116" s="138"/>
      <c r="D116" s="454">
        <v>0</v>
      </c>
      <c r="E116" s="454">
        <v>0</v>
      </c>
      <c r="F116" s="454">
        <v>0</v>
      </c>
      <c r="G116" s="454">
        <v>0</v>
      </c>
      <c r="H116" s="454">
        <v>0</v>
      </c>
      <c r="I116" s="454">
        <v>0</v>
      </c>
      <c r="J116" s="454">
        <v>0</v>
      </c>
      <c r="K116" s="454">
        <v>0</v>
      </c>
      <c r="L116" s="454">
        <v>0</v>
      </c>
      <c r="M116" s="124">
        <f t="shared" si="3"/>
        <v>0</v>
      </c>
      <c r="O116" s="703"/>
    </row>
    <row r="117" spans="1:15">
      <c r="A117" s="241" t="s">
        <v>460</v>
      </c>
      <c r="B117" s="107" t="s">
        <v>214</v>
      </c>
      <c r="C117" s="138"/>
      <c r="D117" s="454">
        <v>0</v>
      </c>
      <c r="E117" s="454">
        <v>0</v>
      </c>
      <c r="F117" s="454">
        <v>0</v>
      </c>
      <c r="G117" s="454">
        <v>0</v>
      </c>
      <c r="H117" s="454">
        <v>0</v>
      </c>
      <c r="I117" s="454">
        <v>0</v>
      </c>
      <c r="J117" s="454">
        <v>0</v>
      </c>
      <c r="K117" s="454">
        <v>0</v>
      </c>
      <c r="L117" s="454">
        <v>0</v>
      </c>
      <c r="M117" s="124">
        <f t="shared" si="3"/>
        <v>0</v>
      </c>
      <c r="O117" s="703"/>
    </row>
    <row r="118" spans="1:15">
      <c r="A118" s="241" t="s">
        <v>215</v>
      </c>
      <c r="B118" s="107" t="s">
        <v>216</v>
      </c>
      <c r="C118" s="138"/>
      <c r="D118" s="454">
        <v>0</v>
      </c>
      <c r="E118" s="454">
        <v>0</v>
      </c>
      <c r="F118" s="454">
        <v>0</v>
      </c>
      <c r="G118" s="454">
        <v>0</v>
      </c>
      <c r="H118" s="454">
        <v>0</v>
      </c>
      <c r="I118" s="454">
        <v>0</v>
      </c>
      <c r="J118" s="454">
        <v>0</v>
      </c>
      <c r="K118" s="454">
        <v>0</v>
      </c>
      <c r="L118" s="454">
        <v>0</v>
      </c>
      <c r="M118" s="124">
        <f t="shared" si="3"/>
        <v>0</v>
      </c>
      <c r="O118" s="703"/>
    </row>
    <row r="119" spans="1:15">
      <c r="A119" s="241" t="s">
        <v>2</v>
      </c>
      <c r="B119" s="107" t="s">
        <v>217</v>
      </c>
      <c r="C119" s="138"/>
      <c r="D119" s="454">
        <v>0</v>
      </c>
      <c r="E119" s="454">
        <v>0</v>
      </c>
      <c r="F119" s="454">
        <v>0</v>
      </c>
      <c r="G119" s="454">
        <v>3000</v>
      </c>
      <c r="H119" s="454">
        <v>0</v>
      </c>
      <c r="I119" s="454">
        <v>0</v>
      </c>
      <c r="J119" s="454">
        <v>0</v>
      </c>
      <c r="K119" s="454">
        <v>0</v>
      </c>
      <c r="L119" s="454">
        <v>0</v>
      </c>
      <c r="M119" s="124">
        <f t="shared" si="3"/>
        <v>3000</v>
      </c>
      <c r="O119" s="703"/>
    </row>
    <row r="120" spans="1:15">
      <c r="A120" s="241" t="s">
        <v>4</v>
      </c>
      <c r="B120" s="107" t="s">
        <v>218</v>
      </c>
      <c r="C120" s="138"/>
      <c r="D120" s="454">
        <v>0</v>
      </c>
      <c r="E120" s="454">
        <v>0</v>
      </c>
      <c r="F120" s="454">
        <v>0</v>
      </c>
      <c r="G120" s="454">
        <v>0</v>
      </c>
      <c r="H120" s="454">
        <v>0</v>
      </c>
      <c r="I120" s="454">
        <v>0</v>
      </c>
      <c r="J120" s="454">
        <v>0</v>
      </c>
      <c r="K120" s="454">
        <v>0</v>
      </c>
      <c r="L120" s="454">
        <v>0</v>
      </c>
      <c r="M120" s="124">
        <f t="shared" si="3"/>
        <v>0</v>
      </c>
      <c r="O120" s="703"/>
    </row>
    <row r="121" spans="1:15">
      <c r="A121" s="241" t="s">
        <v>6</v>
      </c>
      <c r="B121" s="107" t="s">
        <v>219</v>
      </c>
      <c r="C121" s="138"/>
      <c r="D121" s="454">
        <v>0</v>
      </c>
      <c r="E121" s="454">
        <v>0</v>
      </c>
      <c r="F121" s="454">
        <v>0</v>
      </c>
      <c r="G121" s="454">
        <v>0</v>
      </c>
      <c r="H121" s="454">
        <v>0</v>
      </c>
      <c r="I121" s="454">
        <v>0</v>
      </c>
      <c r="J121" s="454">
        <v>5000</v>
      </c>
      <c r="K121" s="454">
        <v>41633.199999999997</v>
      </c>
      <c r="L121" s="454">
        <v>0</v>
      </c>
      <c r="M121" s="124">
        <f t="shared" si="3"/>
        <v>46633.2</v>
      </c>
      <c r="O121" s="703"/>
    </row>
    <row r="122" spans="1:15">
      <c r="A122" s="241" t="s">
        <v>8</v>
      </c>
      <c r="B122" s="107" t="s">
        <v>220</v>
      </c>
      <c r="C122" s="138"/>
      <c r="D122" s="455">
        <v>3259.21</v>
      </c>
      <c r="E122" s="454">
        <v>2000</v>
      </c>
      <c r="F122" s="454">
        <v>1000</v>
      </c>
      <c r="G122" s="454">
        <v>4000</v>
      </c>
      <c r="H122" s="454">
        <v>2300</v>
      </c>
      <c r="I122" s="454">
        <v>1300</v>
      </c>
      <c r="J122" s="454">
        <v>0</v>
      </c>
      <c r="K122" s="459">
        <v>1000</v>
      </c>
      <c r="L122" s="454">
        <v>0</v>
      </c>
      <c r="M122" s="124">
        <f t="shared" si="3"/>
        <v>14859.21</v>
      </c>
      <c r="O122" s="703"/>
    </row>
    <row r="123" spans="1:15">
      <c r="A123" s="231" t="s">
        <v>10</v>
      </c>
      <c r="B123" s="109" t="s">
        <v>221</v>
      </c>
      <c r="C123" s="140"/>
      <c r="D123" s="454">
        <v>0</v>
      </c>
      <c r="E123" s="454">
        <v>1500</v>
      </c>
      <c r="F123" s="454">
        <v>0</v>
      </c>
      <c r="G123" s="454">
        <v>0</v>
      </c>
      <c r="H123" s="454">
        <v>0</v>
      </c>
      <c r="I123" s="454">
        <v>0</v>
      </c>
      <c r="J123" s="454">
        <v>0</v>
      </c>
      <c r="K123" s="454">
        <v>0</v>
      </c>
      <c r="L123" s="454">
        <v>0</v>
      </c>
      <c r="M123" s="124">
        <f t="shared" si="3"/>
        <v>1500</v>
      </c>
      <c r="O123" s="703"/>
    </row>
    <row r="124" spans="1:15">
      <c r="A124" s="241" t="s">
        <v>11</v>
      </c>
      <c r="B124" s="107" t="s">
        <v>222</v>
      </c>
      <c r="C124" s="138"/>
      <c r="D124" s="455">
        <v>7500</v>
      </c>
      <c r="E124" s="454">
        <v>10000</v>
      </c>
      <c r="F124" s="454">
        <v>1500</v>
      </c>
      <c r="G124" s="454">
        <v>4500</v>
      </c>
      <c r="H124" s="454">
        <v>8000</v>
      </c>
      <c r="I124" s="454">
        <v>2200</v>
      </c>
      <c r="J124" s="454">
        <f>1000+9262.2</f>
        <v>10262.200000000001</v>
      </c>
      <c r="K124" s="454">
        <v>5000</v>
      </c>
      <c r="L124" s="454">
        <v>440.2</v>
      </c>
      <c r="M124" s="124">
        <f t="shared" si="3"/>
        <v>49402.399999999994</v>
      </c>
      <c r="O124" s="703"/>
    </row>
    <row r="125" spans="1:15">
      <c r="A125" s="241" t="s">
        <v>12</v>
      </c>
      <c r="B125" s="107" t="s">
        <v>223</v>
      </c>
      <c r="C125" s="138"/>
      <c r="D125" s="454">
        <v>2000</v>
      </c>
      <c r="E125" s="454">
        <v>0</v>
      </c>
      <c r="F125" s="454">
        <v>0</v>
      </c>
      <c r="G125" s="454">
        <v>0</v>
      </c>
      <c r="H125" s="454">
        <v>500</v>
      </c>
      <c r="I125" s="454">
        <v>1500</v>
      </c>
      <c r="J125" s="454">
        <v>0</v>
      </c>
      <c r="K125" s="454">
        <v>0</v>
      </c>
      <c r="L125" s="454">
        <v>0</v>
      </c>
      <c r="M125" s="124">
        <f t="shared" si="3"/>
        <v>4000</v>
      </c>
      <c r="O125" s="703"/>
    </row>
    <row r="126" spans="1:15">
      <c r="A126" s="241" t="s">
        <v>14</v>
      </c>
      <c r="B126" s="107" t="s">
        <v>224</v>
      </c>
      <c r="C126" s="138"/>
      <c r="D126" s="454">
        <v>0</v>
      </c>
      <c r="E126" s="454">
        <v>0</v>
      </c>
      <c r="F126" s="454">
        <v>0</v>
      </c>
      <c r="G126" s="454">
        <v>0</v>
      </c>
      <c r="H126" s="454">
        <v>0</v>
      </c>
      <c r="I126" s="454">
        <v>0</v>
      </c>
      <c r="J126" s="454">
        <v>0</v>
      </c>
      <c r="K126" s="454">
        <v>0</v>
      </c>
      <c r="L126" s="454">
        <v>0</v>
      </c>
      <c r="M126" s="124">
        <f t="shared" si="3"/>
        <v>0</v>
      </c>
      <c r="O126" s="703"/>
    </row>
    <row r="127" spans="1:15">
      <c r="A127" s="241" t="s">
        <v>16</v>
      </c>
      <c r="B127" s="107" t="s">
        <v>225</v>
      </c>
      <c r="C127" s="138"/>
      <c r="D127" s="454">
        <v>0</v>
      </c>
      <c r="E127" s="454">
        <v>0</v>
      </c>
      <c r="F127" s="454">
        <v>0</v>
      </c>
      <c r="G127" s="454">
        <v>0</v>
      </c>
      <c r="H127" s="454">
        <v>0</v>
      </c>
      <c r="I127" s="454">
        <v>0</v>
      </c>
      <c r="J127" s="454">
        <v>0</v>
      </c>
      <c r="K127" s="454">
        <v>0</v>
      </c>
      <c r="L127" s="454">
        <v>0</v>
      </c>
      <c r="M127" s="124">
        <f t="shared" si="3"/>
        <v>0</v>
      </c>
      <c r="O127" s="703"/>
    </row>
    <row r="128" spans="1:15">
      <c r="A128" s="241" t="s">
        <v>18</v>
      </c>
      <c r="B128" s="107" t="s">
        <v>226</v>
      </c>
      <c r="C128" s="138"/>
      <c r="D128" s="454">
        <v>0</v>
      </c>
      <c r="E128" s="454">
        <v>0</v>
      </c>
      <c r="F128" s="454">
        <v>0</v>
      </c>
      <c r="G128" s="454">
        <v>0</v>
      </c>
      <c r="H128" s="454">
        <v>1500</v>
      </c>
      <c r="I128" s="454">
        <v>0</v>
      </c>
      <c r="J128" s="454">
        <v>35100</v>
      </c>
      <c r="K128" s="454">
        <v>0</v>
      </c>
      <c r="L128" s="454">
        <v>0</v>
      </c>
      <c r="M128" s="124">
        <f t="shared" si="3"/>
        <v>36600</v>
      </c>
      <c r="O128" s="703"/>
    </row>
    <row r="129" spans="1:15">
      <c r="A129" s="241" t="s">
        <v>20</v>
      </c>
      <c r="B129" s="107" t="s">
        <v>227</v>
      </c>
      <c r="C129" s="138"/>
      <c r="D129" s="455">
        <v>500</v>
      </c>
      <c r="E129" s="454">
        <v>600</v>
      </c>
      <c r="F129" s="454">
        <v>0</v>
      </c>
      <c r="G129" s="454">
        <v>0</v>
      </c>
      <c r="H129" s="454">
        <v>650</v>
      </c>
      <c r="I129" s="454">
        <v>0</v>
      </c>
      <c r="J129" s="454">
        <v>0</v>
      </c>
      <c r="K129" s="454">
        <v>500</v>
      </c>
      <c r="L129" s="454">
        <v>0</v>
      </c>
      <c r="M129" s="124">
        <f t="shared" si="3"/>
        <v>2250</v>
      </c>
      <c r="O129" s="703"/>
    </row>
    <row r="130" spans="1:15">
      <c r="A130" s="241" t="s">
        <v>22</v>
      </c>
      <c r="B130" s="107" t="s">
        <v>228</v>
      </c>
      <c r="C130" s="138"/>
      <c r="D130" s="455">
        <v>2000</v>
      </c>
      <c r="E130" s="454">
        <v>1500</v>
      </c>
      <c r="F130" s="454">
        <v>0</v>
      </c>
      <c r="G130" s="454">
        <v>2100</v>
      </c>
      <c r="H130" s="454">
        <v>1000</v>
      </c>
      <c r="I130" s="454">
        <v>0</v>
      </c>
      <c r="J130" s="454">
        <v>0</v>
      </c>
      <c r="K130" s="454">
        <v>0</v>
      </c>
      <c r="L130" s="454">
        <v>0</v>
      </c>
      <c r="M130" s="124">
        <f t="shared" si="3"/>
        <v>6600</v>
      </c>
      <c r="O130" s="703"/>
    </row>
    <row r="131" spans="1:15">
      <c r="A131" s="241" t="s">
        <v>24</v>
      </c>
      <c r="B131" s="107" t="s">
        <v>229</v>
      </c>
      <c r="C131" s="138"/>
      <c r="D131" s="454">
        <v>4200</v>
      </c>
      <c r="E131" s="454">
        <v>6500</v>
      </c>
      <c r="F131" s="454">
        <v>1620</v>
      </c>
      <c r="G131" s="454">
        <v>4000</v>
      </c>
      <c r="H131" s="454">
        <v>500</v>
      </c>
      <c r="I131" s="454">
        <v>4000</v>
      </c>
      <c r="J131" s="454">
        <v>0</v>
      </c>
      <c r="K131" s="454">
        <v>0</v>
      </c>
      <c r="L131" s="454">
        <v>0</v>
      </c>
      <c r="M131" s="124">
        <f t="shared" si="3"/>
        <v>20820</v>
      </c>
      <c r="O131" s="704"/>
    </row>
    <row r="132" spans="1:15">
      <c r="A132" s="241" t="s">
        <v>26</v>
      </c>
      <c r="B132" s="107" t="s">
        <v>230</v>
      </c>
      <c r="C132" s="138"/>
      <c r="D132" s="454">
        <v>30900</v>
      </c>
      <c r="E132" s="454">
        <v>11000</v>
      </c>
      <c r="F132" s="454">
        <v>4845</v>
      </c>
      <c r="G132" s="454">
        <v>4000</v>
      </c>
      <c r="H132" s="454">
        <v>6500</v>
      </c>
      <c r="I132" s="454">
        <v>0</v>
      </c>
      <c r="J132" s="454">
        <v>650</v>
      </c>
      <c r="K132" s="454">
        <v>0</v>
      </c>
      <c r="L132" s="454">
        <v>0</v>
      </c>
      <c r="M132" s="124">
        <f t="shared" si="3"/>
        <v>57895</v>
      </c>
      <c r="O132" s="703"/>
    </row>
    <row r="133" spans="1:15">
      <c r="A133" s="241" t="s">
        <v>27</v>
      </c>
      <c r="B133" s="107" t="s">
        <v>231</v>
      </c>
      <c r="C133" s="138"/>
      <c r="D133" s="455">
        <v>800</v>
      </c>
      <c r="E133" s="454">
        <v>0</v>
      </c>
      <c r="F133" s="454">
        <v>0</v>
      </c>
      <c r="G133" s="454">
        <v>5000</v>
      </c>
      <c r="H133" s="454">
        <v>300</v>
      </c>
      <c r="I133" s="454">
        <v>0</v>
      </c>
      <c r="J133" s="454">
        <v>0</v>
      </c>
      <c r="K133" s="454">
        <v>0</v>
      </c>
      <c r="L133" s="454">
        <v>0</v>
      </c>
      <c r="M133" s="124">
        <f t="shared" si="3"/>
        <v>6100</v>
      </c>
      <c r="O133" s="703"/>
    </row>
    <row r="134" spans="1:15">
      <c r="A134" s="241" t="s">
        <v>29</v>
      </c>
      <c r="B134" s="107" t="s">
        <v>232</v>
      </c>
      <c r="C134" s="138"/>
      <c r="D134" s="455">
        <v>3000</v>
      </c>
      <c r="E134" s="454">
        <v>0</v>
      </c>
      <c r="F134" s="454">
        <v>0</v>
      </c>
      <c r="G134" s="454">
        <v>0</v>
      </c>
      <c r="H134" s="454">
        <v>0</v>
      </c>
      <c r="I134" s="454">
        <v>0</v>
      </c>
      <c r="J134" s="454">
        <v>0</v>
      </c>
      <c r="K134" s="454">
        <v>0</v>
      </c>
      <c r="L134" s="454">
        <v>0</v>
      </c>
      <c r="M134" s="124">
        <f t="shared" si="3"/>
        <v>3000</v>
      </c>
      <c r="O134" s="703"/>
    </row>
    <row r="135" spans="1:15">
      <c r="A135" s="241" t="s">
        <v>31</v>
      </c>
      <c r="B135" s="107" t="s">
        <v>233</v>
      </c>
      <c r="C135" s="138"/>
      <c r="D135" s="454">
        <v>0</v>
      </c>
      <c r="E135" s="454">
        <v>0</v>
      </c>
      <c r="F135" s="454">
        <v>0</v>
      </c>
      <c r="G135" s="454">
        <v>0</v>
      </c>
      <c r="H135" s="454">
        <v>0</v>
      </c>
      <c r="I135" s="454">
        <v>0</v>
      </c>
      <c r="J135" s="454">
        <v>0</v>
      </c>
      <c r="K135" s="454">
        <v>0</v>
      </c>
      <c r="L135" s="454">
        <v>0</v>
      </c>
      <c r="M135" s="124">
        <f t="shared" si="3"/>
        <v>0</v>
      </c>
      <c r="O135" s="703"/>
    </row>
    <row r="136" spans="1:15">
      <c r="A136" s="241" t="s">
        <v>33</v>
      </c>
      <c r="B136" s="107" t="s">
        <v>234</v>
      </c>
      <c r="C136" s="138"/>
      <c r="D136" s="454">
        <v>0</v>
      </c>
      <c r="E136" s="454">
        <v>0</v>
      </c>
      <c r="F136" s="454">
        <v>0</v>
      </c>
      <c r="G136" s="454">
        <v>0</v>
      </c>
      <c r="H136" s="454">
        <v>0</v>
      </c>
      <c r="I136" s="454">
        <v>0</v>
      </c>
      <c r="J136" s="454">
        <v>0</v>
      </c>
      <c r="K136" s="454">
        <v>0</v>
      </c>
      <c r="L136" s="454">
        <v>0</v>
      </c>
      <c r="M136" s="124">
        <f t="shared" si="3"/>
        <v>0</v>
      </c>
      <c r="O136" s="703"/>
    </row>
    <row r="137" spans="1:15">
      <c r="A137" s="241" t="s">
        <v>35</v>
      </c>
      <c r="B137" s="107" t="s">
        <v>235</v>
      </c>
      <c r="C137" s="138"/>
      <c r="D137" s="454">
        <v>1154</v>
      </c>
      <c r="E137" s="454">
        <v>6000</v>
      </c>
      <c r="F137" s="454">
        <v>0</v>
      </c>
      <c r="G137" s="454">
        <v>6500</v>
      </c>
      <c r="H137" s="454">
        <v>3500</v>
      </c>
      <c r="I137" s="454">
        <v>2300</v>
      </c>
      <c r="J137" s="454">
        <v>0</v>
      </c>
      <c r="K137" s="454">
        <v>1000</v>
      </c>
      <c r="L137" s="454">
        <v>800</v>
      </c>
      <c r="M137" s="124">
        <f t="shared" si="3"/>
        <v>21254</v>
      </c>
      <c r="O137" s="703"/>
    </row>
    <row r="138" spans="1:15">
      <c r="A138" s="241" t="s">
        <v>37</v>
      </c>
      <c r="B138" s="107" t="s">
        <v>236</v>
      </c>
      <c r="C138" s="138"/>
      <c r="D138" s="454">
        <v>0</v>
      </c>
      <c r="E138" s="454">
        <v>0</v>
      </c>
      <c r="F138" s="454">
        <v>0</v>
      </c>
      <c r="G138" s="454">
        <v>0</v>
      </c>
      <c r="H138" s="454">
        <v>0</v>
      </c>
      <c r="I138" s="454">
        <v>0</v>
      </c>
      <c r="J138" s="454">
        <v>0</v>
      </c>
      <c r="K138" s="454">
        <v>0</v>
      </c>
      <c r="L138" s="454">
        <v>0</v>
      </c>
      <c r="M138" s="124">
        <f t="shared" si="3"/>
        <v>0</v>
      </c>
      <c r="O138" s="703"/>
    </row>
    <row r="139" spans="1:15">
      <c r="A139" s="241" t="s">
        <v>39</v>
      </c>
      <c r="B139" s="107" t="s">
        <v>237</v>
      </c>
      <c r="C139" s="138"/>
      <c r="D139" s="454">
        <v>0</v>
      </c>
      <c r="E139" s="454">
        <v>0</v>
      </c>
      <c r="F139" s="454">
        <v>0</v>
      </c>
      <c r="G139" s="454">
        <v>0</v>
      </c>
      <c r="H139" s="454">
        <v>0</v>
      </c>
      <c r="I139" s="454">
        <v>0</v>
      </c>
      <c r="J139" s="454">
        <v>0</v>
      </c>
      <c r="K139" s="454">
        <v>0</v>
      </c>
      <c r="L139" s="454">
        <v>0</v>
      </c>
      <c r="M139" s="124">
        <f t="shared" si="3"/>
        <v>0</v>
      </c>
      <c r="O139" s="703"/>
    </row>
    <row r="140" spans="1:15">
      <c r="A140" s="241" t="s">
        <v>41</v>
      </c>
      <c r="B140" s="107" t="s">
        <v>238</v>
      </c>
      <c r="C140" s="138"/>
      <c r="D140" s="454">
        <v>0</v>
      </c>
      <c r="E140" s="454">
        <v>0</v>
      </c>
      <c r="F140" s="454">
        <v>0</v>
      </c>
      <c r="G140" s="454">
        <v>0</v>
      </c>
      <c r="H140" s="454">
        <v>0</v>
      </c>
      <c r="I140" s="454">
        <v>0</v>
      </c>
      <c r="J140" s="454">
        <v>30000</v>
      </c>
      <c r="K140" s="454">
        <v>0</v>
      </c>
      <c r="L140" s="454">
        <v>0</v>
      </c>
      <c r="M140" s="124">
        <f t="shared" si="3"/>
        <v>30000</v>
      </c>
      <c r="O140" s="703"/>
    </row>
    <row r="141" spans="1:15">
      <c r="A141" s="241" t="s">
        <v>43</v>
      </c>
      <c r="B141" s="107" t="s">
        <v>239</v>
      </c>
      <c r="C141" s="138"/>
      <c r="D141" s="455">
        <v>75000</v>
      </c>
      <c r="E141" s="454">
        <v>3000</v>
      </c>
      <c r="F141" s="454">
        <v>6000</v>
      </c>
      <c r="G141" s="454">
        <v>27000</v>
      </c>
      <c r="H141" s="454">
        <v>14000</v>
      </c>
      <c r="I141" s="454">
        <v>500</v>
      </c>
      <c r="J141" s="454">
        <v>0</v>
      </c>
      <c r="K141" s="454">
        <v>0</v>
      </c>
      <c r="L141" s="454">
        <v>3000</v>
      </c>
      <c r="M141" s="124">
        <f t="shared" si="3"/>
        <v>128500</v>
      </c>
      <c r="O141" s="703"/>
    </row>
    <row r="142" spans="1:15">
      <c r="A142" s="241" t="s">
        <v>45</v>
      </c>
      <c r="B142" s="107" t="s">
        <v>240</v>
      </c>
      <c r="C142" s="138"/>
      <c r="D142" s="454">
        <v>0</v>
      </c>
      <c r="E142" s="454">
        <v>500</v>
      </c>
      <c r="F142" s="454">
        <v>0</v>
      </c>
      <c r="G142" s="454">
        <v>0</v>
      </c>
      <c r="H142" s="454">
        <v>0</v>
      </c>
      <c r="I142" s="454">
        <v>0</v>
      </c>
      <c r="J142" s="454">
        <v>0</v>
      </c>
      <c r="K142" s="454">
        <v>2500</v>
      </c>
      <c r="L142" s="454">
        <v>0</v>
      </c>
      <c r="M142" s="124">
        <f t="shared" si="3"/>
        <v>3000</v>
      </c>
      <c r="O142" s="703"/>
    </row>
    <row r="143" spans="1:15">
      <c r="A143" s="241" t="s">
        <v>47</v>
      </c>
      <c r="B143" s="107" t="s">
        <v>241</v>
      </c>
      <c r="C143" s="138"/>
      <c r="D143" s="455">
        <v>2948.05</v>
      </c>
      <c r="E143" s="454">
        <v>2500</v>
      </c>
      <c r="F143" s="454">
        <v>1000</v>
      </c>
      <c r="G143" s="454">
        <v>2625</v>
      </c>
      <c r="H143" s="454">
        <v>3000</v>
      </c>
      <c r="I143" s="454">
        <v>0</v>
      </c>
      <c r="J143" s="454">
        <v>0</v>
      </c>
      <c r="K143" s="459">
        <v>3000</v>
      </c>
      <c r="L143" s="454">
        <v>0</v>
      </c>
      <c r="M143" s="124">
        <f t="shared" si="3"/>
        <v>15073.05</v>
      </c>
      <c r="O143" s="703"/>
    </row>
    <row r="144" spans="1:15">
      <c r="A144" s="241" t="s">
        <v>49</v>
      </c>
      <c r="B144" s="107" t="s">
        <v>242</v>
      </c>
      <c r="C144" s="138"/>
      <c r="D144" s="454">
        <v>0</v>
      </c>
      <c r="E144" s="454">
        <v>0</v>
      </c>
      <c r="F144" s="454">
        <v>0</v>
      </c>
      <c r="G144" s="454">
        <v>0</v>
      </c>
      <c r="H144" s="454">
        <v>0</v>
      </c>
      <c r="I144" s="454">
        <v>0</v>
      </c>
      <c r="J144" s="454">
        <v>0</v>
      </c>
      <c r="K144" s="454">
        <v>0</v>
      </c>
      <c r="L144" s="454">
        <v>0</v>
      </c>
      <c r="M144" s="124">
        <f t="shared" si="3"/>
        <v>0</v>
      </c>
      <c r="O144" s="703"/>
    </row>
    <row r="145" spans="1:15">
      <c r="A145" s="241" t="s">
        <v>51</v>
      </c>
      <c r="B145" s="107" t="s">
        <v>243</v>
      </c>
      <c r="C145" s="138"/>
      <c r="D145" s="454">
        <v>0</v>
      </c>
      <c r="E145" s="454">
        <v>0</v>
      </c>
      <c r="F145" s="454">
        <v>0</v>
      </c>
      <c r="G145" s="454">
        <v>0</v>
      </c>
      <c r="H145" s="454">
        <v>0</v>
      </c>
      <c r="I145" s="454">
        <v>0</v>
      </c>
      <c r="J145" s="454">
        <v>0</v>
      </c>
      <c r="K145" s="454">
        <v>0</v>
      </c>
      <c r="L145" s="454">
        <v>0</v>
      </c>
      <c r="M145" s="124">
        <f t="shared" si="3"/>
        <v>0</v>
      </c>
      <c r="O145" s="703"/>
    </row>
    <row r="146" spans="1:15">
      <c r="A146" s="241" t="s">
        <v>53</v>
      </c>
      <c r="B146" s="107" t="s">
        <v>244</v>
      </c>
      <c r="C146" s="138"/>
      <c r="D146" s="454">
        <v>0</v>
      </c>
      <c r="E146" s="454">
        <v>0</v>
      </c>
      <c r="F146" s="454">
        <v>0</v>
      </c>
      <c r="G146" s="454">
        <v>1500</v>
      </c>
      <c r="H146" s="454">
        <v>0</v>
      </c>
      <c r="I146" s="454">
        <v>0</v>
      </c>
      <c r="J146" s="454">
        <v>6000</v>
      </c>
      <c r="K146" s="454">
        <v>0</v>
      </c>
      <c r="L146" s="454">
        <v>0</v>
      </c>
      <c r="M146" s="124">
        <f t="shared" si="3"/>
        <v>7500</v>
      </c>
      <c r="O146" s="703"/>
    </row>
    <row r="147" spans="1:15">
      <c r="A147" s="241" t="s">
        <v>55</v>
      </c>
      <c r="B147" s="107" t="s">
        <v>245</v>
      </c>
      <c r="C147" s="138"/>
      <c r="D147" s="454">
        <v>0</v>
      </c>
      <c r="E147" s="454">
        <v>0</v>
      </c>
      <c r="F147" s="454">
        <v>0</v>
      </c>
      <c r="G147" s="454">
        <v>0</v>
      </c>
      <c r="H147" s="454">
        <v>0</v>
      </c>
      <c r="I147" s="454">
        <v>0</v>
      </c>
      <c r="J147" s="454">
        <v>0</v>
      </c>
      <c r="K147" s="454">
        <v>0</v>
      </c>
      <c r="L147" s="454">
        <v>0</v>
      </c>
      <c r="M147" s="124">
        <f t="shared" si="3"/>
        <v>0</v>
      </c>
      <c r="O147" s="703"/>
    </row>
    <row r="148" spans="1:15">
      <c r="A148" s="241" t="s">
        <v>57</v>
      </c>
      <c r="B148" s="107" t="s">
        <v>246</v>
      </c>
      <c r="C148" s="138"/>
      <c r="D148" s="454">
        <v>0</v>
      </c>
      <c r="E148" s="454">
        <v>0</v>
      </c>
      <c r="F148" s="454">
        <v>0</v>
      </c>
      <c r="G148" s="454">
        <v>0</v>
      </c>
      <c r="H148" s="454">
        <v>500</v>
      </c>
      <c r="I148" s="459">
        <v>0</v>
      </c>
      <c r="J148" s="454">
        <v>500</v>
      </c>
      <c r="K148" s="454">
        <v>0</v>
      </c>
      <c r="L148" s="454">
        <v>0</v>
      </c>
      <c r="M148" s="124">
        <f t="shared" si="3"/>
        <v>1000</v>
      </c>
      <c r="O148" s="704"/>
    </row>
    <row r="149" spans="1:15">
      <c r="A149" s="246" t="s">
        <v>344</v>
      </c>
      <c r="B149" s="110" t="s">
        <v>300</v>
      </c>
      <c r="C149" s="138"/>
      <c r="D149" s="454">
        <v>0</v>
      </c>
      <c r="E149" s="454">
        <v>0</v>
      </c>
      <c r="F149" s="454">
        <v>0</v>
      </c>
      <c r="G149" s="454">
        <v>0</v>
      </c>
      <c r="H149" s="454">
        <v>0</v>
      </c>
      <c r="I149" s="454">
        <v>0</v>
      </c>
      <c r="J149" s="454">
        <v>0</v>
      </c>
      <c r="K149" s="454">
        <v>0</v>
      </c>
      <c r="L149" s="454">
        <v>0</v>
      </c>
      <c r="M149" s="124">
        <f t="shared" si="3"/>
        <v>0</v>
      </c>
      <c r="O149" s="703"/>
    </row>
    <row r="150" spans="1:15">
      <c r="A150" s="241" t="s">
        <v>59</v>
      </c>
      <c r="B150" s="107" t="s">
        <v>247</v>
      </c>
      <c r="C150" s="138"/>
      <c r="D150" s="454">
        <v>3500</v>
      </c>
      <c r="E150" s="454">
        <v>4500</v>
      </c>
      <c r="F150" s="454">
        <v>1780</v>
      </c>
      <c r="G150" s="454">
        <v>6000</v>
      </c>
      <c r="H150" s="454">
        <v>4800</v>
      </c>
      <c r="I150" s="454">
        <v>500</v>
      </c>
      <c r="J150" s="454">
        <v>3500</v>
      </c>
      <c r="K150" s="454">
        <v>14167.400000000001</v>
      </c>
      <c r="L150" s="454">
        <v>0</v>
      </c>
      <c r="M150" s="124">
        <f t="shared" ref="M150:M194" si="4">SUM(D150:L150)</f>
        <v>38747.4</v>
      </c>
      <c r="O150" s="703"/>
    </row>
    <row r="151" spans="1:15">
      <c r="A151" s="243" t="s">
        <v>461</v>
      </c>
      <c r="B151" s="109" t="s">
        <v>248</v>
      </c>
      <c r="C151" s="139"/>
      <c r="D151" s="454">
        <v>0</v>
      </c>
      <c r="E151" s="454">
        <v>0</v>
      </c>
      <c r="F151" s="454">
        <v>0</v>
      </c>
      <c r="G151" s="454">
        <v>0</v>
      </c>
      <c r="H151" s="454">
        <v>0</v>
      </c>
      <c r="I151" s="454">
        <v>0</v>
      </c>
      <c r="J151" s="454">
        <v>0</v>
      </c>
      <c r="K151" s="454">
        <v>0</v>
      </c>
      <c r="L151" s="454">
        <v>0</v>
      </c>
      <c r="M151" s="124">
        <f t="shared" si="4"/>
        <v>0</v>
      </c>
      <c r="O151" s="703"/>
    </row>
    <row r="152" spans="1:15">
      <c r="A152" s="241" t="s">
        <v>462</v>
      </c>
      <c r="B152" s="107" t="s">
        <v>249</v>
      </c>
      <c r="C152" s="141"/>
      <c r="D152" s="454">
        <v>0</v>
      </c>
      <c r="E152" s="454">
        <v>0</v>
      </c>
      <c r="F152" s="454">
        <v>0</v>
      </c>
      <c r="G152" s="454">
        <v>0</v>
      </c>
      <c r="H152" s="454">
        <v>0</v>
      </c>
      <c r="I152" s="454">
        <v>0</v>
      </c>
      <c r="J152" s="454">
        <v>0</v>
      </c>
      <c r="K152" s="454">
        <v>0</v>
      </c>
      <c r="L152" s="454">
        <v>0</v>
      </c>
      <c r="M152" s="124">
        <f t="shared" si="4"/>
        <v>0</v>
      </c>
      <c r="O152" s="703"/>
    </row>
    <row r="153" spans="1:15">
      <c r="A153" s="241" t="s">
        <v>463</v>
      </c>
      <c r="B153" s="107" t="s">
        <v>250</v>
      </c>
      <c r="C153" s="141"/>
      <c r="D153" s="454">
        <v>0</v>
      </c>
      <c r="E153" s="454">
        <v>0</v>
      </c>
      <c r="F153" s="454">
        <v>0</v>
      </c>
      <c r="G153" s="454">
        <v>0</v>
      </c>
      <c r="H153" s="454">
        <v>0</v>
      </c>
      <c r="I153" s="454">
        <v>0</v>
      </c>
      <c r="J153" s="454">
        <v>0</v>
      </c>
      <c r="K153" s="454">
        <v>0</v>
      </c>
      <c r="L153" s="454">
        <v>0</v>
      </c>
      <c r="M153" s="124">
        <f t="shared" si="4"/>
        <v>0</v>
      </c>
      <c r="O153" s="703"/>
    </row>
    <row r="154" spans="1:15">
      <c r="A154" s="241" t="s">
        <v>464</v>
      </c>
      <c r="B154" s="107" t="s">
        <v>251</v>
      </c>
      <c r="C154" s="138"/>
      <c r="D154" s="454">
        <v>0</v>
      </c>
      <c r="E154" s="454">
        <v>0</v>
      </c>
      <c r="F154" s="454">
        <v>0</v>
      </c>
      <c r="G154" s="454">
        <v>0</v>
      </c>
      <c r="H154" s="454">
        <v>0</v>
      </c>
      <c r="I154" s="454">
        <v>0</v>
      </c>
      <c r="J154" s="454">
        <v>0</v>
      </c>
      <c r="K154" s="454">
        <v>0</v>
      </c>
      <c r="L154" s="454">
        <v>0</v>
      </c>
      <c r="M154" s="124">
        <f t="shared" si="4"/>
        <v>0</v>
      </c>
      <c r="O154" s="703"/>
    </row>
    <row r="155" spans="1:15">
      <c r="A155" s="231" t="s">
        <v>465</v>
      </c>
      <c r="B155" s="109" t="s">
        <v>252</v>
      </c>
      <c r="C155" s="140"/>
      <c r="D155" s="454">
        <v>0</v>
      </c>
      <c r="E155" s="454">
        <v>0</v>
      </c>
      <c r="F155" s="454">
        <v>0</v>
      </c>
      <c r="G155" s="454">
        <v>0</v>
      </c>
      <c r="H155" s="454">
        <v>0</v>
      </c>
      <c r="I155" s="454">
        <v>0</v>
      </c>
      <c r="J155" s="454">
        <v>0</v>
      </c>
      <c r="K155" s="454">
        <v>0</v>
      </c>
      <c r="L155" s="454">
        <v>0</v>
      </c>
      <c r="M155" s="124">
        <f t="shared" si="4"/>
        <v>0</v>
      </c>
      <c r="O155" s="703"/>
    </row>
    <row r="156" spans="1:15">
      <c r="A156" s="241" t="s">
        <v>466</v>
      </c>
      <c r="B156" s="107" t="s">
        <v>253</v>
      </c>
      <c r="C156" s="141"/>
      <c r="D156" s="454">
        <v>0</v>
      </c>
      <c r="E156" s="454">
        <v>0</v>
      </c>
      <c r="F156" s="454">
        <v>0</v>
      </c>
      <c r="G156" s="454">
        <v>0</v>
      </c>
      <c r="H156" s="454">
        <v>0</v>
      </c>
      <c r="I156" s="454">
        <v>0</v>
      </c>
      <c r="J156" s="454">
        <v>0</v>
      </c>
      <c r="K156" s="454">
        <v>0</v>
      </c>
      <c r="L156" s="454">
        <v>0</v>
      </c>
      <c r="M156" s="124">
        <f t="shared" si="4"/>
        <v>0</v>
      </c>
      <c r="O156" s="703"/>
    </row>
    <row r="157" spans="1:15">
      <c r="A157" s="246" t="s">
        <v>467</v>
      </c>
      <c r="B157" s="107" t="s">
        <v>254</v>
      </c>
      <c r="C157" s="141"/>
      <c r="D157" s="454">
        <v>0</v>
      </c>
      <c r="E157" s="454">
        <v>0</v>
      </c>
      <c r="F157" s="454">
        <v>0</v>
      </c>
      <c r="G157" s="454">
        <v>0</v>
      </c>
      <c r="H157" s="454">
        <v>0</v>
      </c>
      <c r="I157" s="454">
        <v>0</v>
      </c>
      <c r="J157" s="454">
        <v>0</v>
      </c>
      <c r="K157" s="454">
        <v>0</v>
      </c>
      <c r="L157" s="454">
        <v>0</v>
      </c>
      <c r="M157" s="124">
        <f t="shared" si="4"/>
        <v>0</v>
      </c>
      <c r="O157" s="703"/>
    </row>
    <row r="158" spans="1:15">
      <c r="A158" s="247" t="s">
        <v>350</v>
      </c>
      <c r="B158" s="111" t="s">
        <v>255</v>
      </c>
      <c r="C158" s="142"/>
      <c r="D158" s="456">
        <v>0</v>
      </c>
      <c r="E158" s="456">
        <v>0</v>
      </c>
      <c r="F158" s="456">
        <v>0</v>
      </c>
      <c r="G158" s="456">
        <v>0</v>
      </c>
      <c r="H158" s="456">
        <v>0</v>
      </c>
      <c r="I158" s="456">
        <v>0</v>
      </c>
      <c r="J158" s="464">
        <v>1470150</v>
      </c>
      <c r="K158" s="456">
        <v>0</v>
      </c>
      <c r="L158" s="456">
        <v>0</v>
      </c>
      <c r="M158" s="219">
        <f t="shared" si="4"/>
        <v>1470150</v>
      </c>
      <c r="O158" s="703"/>
    </row>
    <row r="159" spans="1:15">
      <c r="A159" s="295" t="s">
        <v>725</v>
      </c>
      <c r="B159" s="296" t="s">
        <v>726</v>
      </c>
      <c r="C159" s="298"/>
      <c r="D159" s="457">
        <v>0</v>
      </c>
      <c r="E159" s="457">
        <v>0</v>
      </c>
      <c r="F159" s="457">
        <v>0</v>
      </c>
      <c r="G159" s="457">
        <v>0</v>
      </c>
      <c r="H159" s="457">
        <v>0</v>
      </c>
      <c r="I159" s="457">
        <v>0</v>
      </c>
      <c r="J159" s="457">
        <v>3800000</v>
      </c>
      <c r="K159" s="457">
        <v>0</v>
      </c>
      <c r="L159" s="457">
        <v>0</v>
      </c>
      <c r="M159" s="297">
        <f t="shared" si="4"/>
        <v>3800000</v>
      </c>
      <c r="O159" s="703"/>
    </row>
    <row r="160" spans="1:15">
      <c r="A160" s="231" t="s">
        <v>468</v>
      </c>
      <c r="B160" s="109" t="s">
        <v>256</v>
      </c>
      <c r="C160" s="139"/>
      <c r="D160" s="455">
        <v>36000</v>
      </c>
      <c r="E160" s="454">
        <v>96225</v>
      </c>
      <c r="F160" s="454">
        <v>0</v>
      </c>
      <c r="G160" s="454">
        <v>30000</v>
      </c>
      <c r="H160" s="454">
        <v>0</v>
      </c>
      <c r="I160" s="454">
        <v>0</v>
      </c>
      <c r="J160" s="454">
        <v>0</v>
      </c>
      <c r="K160" s="454">
        <v>0</v>
      </c>
      <c r="L160" s="454">
        <v>0</v>
      </c>
      <c r="M160" s="124">
        <f t="shared" si="4"/>
        <v>162225</v>
      </c>
      <c r="O160" s="703"/>
    </row>
    <row r="161" spans="1:15">
      <c r="A161" s="231" t="s">
        <v>354</v>
      </c>
      <c r="B161" s="109" t="s">
        <v>356</v>
      </c>
      <c r="C161" s="139"/>
      <c r="D161" s="454">
        <v>0</v>
      </c>
      <c r="E161" s="454">
        <v>0</v>
      </c>
      <c r="F161" s="454">
        <v>0</v>
      </c>
      <c r="G161" s="454">
        <v>0</v>
      </c>
      <c r="H161" s="454">
        <v>0</v>
      </c>
      <c r="I161" s="454">
        <v>0</v>
      </c>
      <c r="J161" s="454">
        <v>0</v>
      </c>
      <c r="K161" s="454">
        <v>0</v>
      </c>
      <c r="L161" s="454">
        <v>0</v>
      </c>
      <c r="M161" s="124">
        <f t="shared" si="4"/>
        <v>0</v>
      </c>
      <c r="O161" s="703"/>
    </row>
    <row r="162" spans="1:15">
      <c r="A162" s="231" t="s">
        <v>469</v>
      </c>
      <c r="B162" s="109" t="s">
        <v>257</v>
      </c>
      <c r="C162" s="139"/>
      <c r="D162" s="454">
        <v>0</v>
      </c>
      <c r="E162" s="454">
        <v>0</v>
      </c>
      <c r="F162" s="454">
        <v>0</v>
      </c>
      <c r="G162" s="454">
        <v>0</v>
      </c>
      <c r="H162" s="454">
        <v>0</v>
      </c>
      <c r="I162" s="454">
        <v>0</v>
      </c>
      <c r="J162" s="454">
        <v>0</v>
      </c>
      <c r="K162" s="454">
        <v>0</v>
      </c>
      <c r="L162" s="454">
        <v>0</v>
      </c>
      <c r="M162" s="124">
        <f t="shared" si="4"/>
        <v>0</v>
      </c>
      <c r="O162" s="703"/>
    </row>
    <row r="163" spans="1:15">
      <c r="A163" s="241" t="s">
        <v>470</v>
      </c>
      <c r="B163" s="107" t="s">
        <v>258</v>
      </c>
      <c r="C163" s="141"/>
      <c r="D163" s="454">
        <v>0</v>
      </c>
      <c r="E163" s="454">
        <v>0</v>
      </c>
      <c r="F163" s="454">
        <v>0</v>
      </c>
      <c r="G163" s="454">
        <v>0</v>
      </c>
      <c r="H163" s="454">
        <v>0</v>
      </c>
      <c r="I163" s="454">
        <v>0</v>
      </c>
      <c r="J163" s="454">
        <v>0</v>
      </c>
      <c r="K163" s="454">
        <v>0</v>
      </c>
      <c r="L163" s="454">
        <v>0</v>
      </c>
      <c r="M163" s="124">
        <f t="shared" si="4"/>
        <v>0</v>
      </c>
      <c r="O163" s="703"/>
    </row>
    <row r="164" spans="1:15">
      <c r="A164" s="246" t="s">
        <v>471</v>
      </c>
      <c r="B164" s="107" t="s">
        <v>259</v>
      </c>
      <c r="C164" s="141"/>
      <c r="D164" s="454">
        <v>0</v>
      </c>
      <c r="E164" s="454">
        <v>0</v>
      </c>
      <c r="F164" s="454">
        <v>0</v>
      </c>
      <c r="G164" s="454">
        <v>0</v>
      </c>
      <c r="H164" s="454">
        <v>0</v>
      </c>
      <c r="I164" s="454">
        <v>0</v>
      </c>
      <c r="J164" s="454">
        <v>0</v>
      </c>
      <c r="K164" s="454">
        <v>0</v>
      </c>
      <c r="L164" s="454">
        <v>0</v>
      </c>
      <c r="M164" s="124">
        <f t="shared" si="4"/>
        <v>0</v>
      </c>
      <c r="O164" s="703"/>
    </row>
    <row r="165" spans="1:15">
      <c r="A165" s="231" t="s">
        <v>472</v>
      </c>
      <c r="B165" s="109" t="s">
        <v>260</v>
      </c>
      <c r="C165" s="140"/>
      <c r="D165" s="454">
        <v>0</v>
      </c>
      <c r="E165" s="454">
        <v>0</v>
      </c>
      <c r="F165" s="454">
        <v>0</v>
      </c>
      <c r="G165" s="454">
        <v>0</v>
      </c>
      <c r="H165" s="454">
        <v>0</v>
      </c>
      <c r="I165" s="454">
        <v>0</v>
      </c>
      <c r="J165" s="454">
        <v>0</v>
      </c>
      <c r="K165" s="454">
        <v>0</v>
      </c>
      <c r="L165" s="454">
        <v>0</v>
      </c>
      <c r="M165" s="124">
        <f t="shared" si="4"/>
        <v>0</v>
      </c>
      <c r="O165" s="704"/>
    </row>
    <row r="166" spans="1:15">
      <c r="A166" s="231" t="s">
        <v>473</v>
      </c>
      <c r="B166" s="109" t="s">
        <v>261</v>
      </c>
      <c r="C166" s="140"/>
      <c r="D166" s="455">
        <v>21715.89</v>
      </c>
      <c r="E166" s="454">
        <v>0</v>
      </c>
      <c r="F166" s="454">
        <v>4000</v>
      </c>
      <c r="G166" s="454">
        <v>0</v>
      </c>
      <c r="H166" s="454">
        <v>0</v>
      </c>
      <c r="I166" s="454">
        <v>10000</v>
      </c>
      <c r="J166" s="454">
        <v>0</v>
      </c>
      <c r="K166" s="454">
        <v>0</v>
      </c>
      <c r="L166" s="454">
        <v>0</v>
      </c>
      <c r="M166" s="124">
        <f t="shared" si="4"/>
        <v>35715.89</v>
      </c>
      <c r="O166" s="703"/>
    </row>
    <row r="167" spans="1:15" ht="25.5">
      <c r="A167" s="339" t="s">
        <v>474</v>
      </c>
      <c r="B167" s="340" t="s">
        <v>740</v>
      </c>
      <c r="C167" s="348"/>
      <c r="D167" s="458">
        <v>0</v>
      </c>
      <c r="E167" s="458">
        <v>0</v>
      </c>
      <c r="F167" s="458">
        <v>0</v>
      </c>
      <c r="G167" s="458">
        <v>0</v>
      </c>
      <c r="H167" s="458">
        <v>0</v>
      </c>
      <c r="I167" s="458">
        <v>0</v>
      </c>
      <c r="J167" s="458">
        <v>0</v>
      </c>
      <c r="K167" s="458">
        <v>0</v>
      </c>
      <c r="L167" s="458">
        <v>0</v>
      </c>
      <c r="M167" s="275">
        <f t="shared" si="4"/>
        <v>0</v>
      </c>
      <c r="O167" s="703"/>
    </row>
    <row r="168" spans="1:15" ht="17.25">
      <c r="A168" s="339" t="s">
        <v>475</v>
      </c>
      <c r="B168" s="340" t="s">
        <v>741</v>
      </c>
      <c r="C168" s="348"/>
      <c r="D168" s="458">
        <v>0</v>
      </c>
      <c r="E168" s="458">
        <v>0</v>
      </c>
      <c r="F168" s="458">
        <v>0</v>
      </c>
      <c r="G168" s="458">
        <v>0</v>
      </c>
      <c r="H168" s="458">
        <v>0</v>
      </c>
      <c r="I168" s="458">
        <v>0</v>
      </c>
      <c r="J168" s="458">
        <v>0</v>
      </c>
      <c r="K168" s="458">
        <v>0</v>
      </c>
      <c r="L168" s="458">
        <v>0</v>
      </c>
      <c r="M168" s="275">
        <f t="shared" si="4"/>
        <v>0</v>
      </c>
      <c r="O168" s="703"/>
    </row>
    <row r="169" spans="1:15" ht="25.5">
      <c r="A169" s="339" t="s">
        <v>742</v>
      </c>
      <c r="B169" s="340" t="s">
        <v>743</v>
      </c>
      <c r="C169" s="348"/>
      <c r="D169" s="458">
        <v>0</v>
      </c>
      <c r="E169" s="458">
        <v>0</v>
      </c>
      <c r="F169" s="458">
        <v>0</v>
      </c>
      <c r="G169" s="458">
        <v>0</v>
      </c>
      <c r="H169" s="458">
        <v>0</v>
      </c>
      <c r="I169" s="458">
        <v>0</v>
      </c>
      <c r="J169" s="458">
        <v>0</v>
      </c>
      <c r="K169" s="458">
        <v>0</v>
      </c>
      <c r="L169" s="458">
        <v>0</v>
      </c>
      <c r="M169" s="275">
        <f t="shared" si="4"/>
        <v>0</v>
      </c>
      <c r="O169" s="703"/>
    </row>
    <row r="170" spans="1:15" ht="25.5">
      <c r="A170" s="339" t="s">
        <v>744</v>
      </c>
      <c r="B170" s="340" t="s">
        <v>745</v>
      </c>
      <c r="C170" s="348"/>
      <c r="D170" s="458">
        <v>0</v>
      </c>
      <c r="E170" s="458">
        <v>0</v>
      </c>
      <c r="F170" s="458">
        <v>0</v>
      </c>
      <c r="G170" s="458">
        <v>0</v>
      </c>
      <c r="H170" s="458">
        <v>0</v>
      </c>
      <c r="I170" s="458">
        <v>0</v>
      </c>
      <c r="J170" s="458">
        <v>0</v>
      </c>
      <c r="K170" s="458">
        <v>0</v>
      </c>
      <c r="L170" s="458">
        <v>0</v>
      </c>
      <c r="M170" s="275">
        <f t="shared" si="4"/>
        <v>0</v>
      </c>
      <c r="O170" s="703"/>
    </row>
    <row r="171" spans="1:15" ht="25.5">
      <c r="A171" s="341" t="s">
        <v>476</v>
      </c>
      <c r="B171" s="347" t="s">
        <v>746</v>
      </c>
      <c r="C171" s="348"/>
      <c r="D171" s="458">
        <v>0</v>
      </c>
      <c r="E171" s="458">
        <v>0</v>
      </c>
      <c r="F171" s="458">
        <v>0</v>
      </c>
      <c r="G171" s="458">
        <v>0</v>
      </c>
      <c r="H171" s="458">
        <v>0</v>
      </c>
      <c r="I171" s="458">
        <v>0</v>
      </c>
      <c r="J171" s="458">
        <v>0</v>
      </c>
      <c r="K171" s="458">
        <v>0</v>
      </c>
      <c r="L171" s="458">
        <v>0</v>
      </c>
      <c r="M171" s="275">
        <f t="shared" si="4"/>
        <v>0</v>
      </c>
      <c r="O171" s="703"/>
    </row>
    <row r="172" spans="1:15" ht="25.5">
      <c r="A172" s="339" t="s">
        <v>477</v>
      </c>
      <c r="B172" s="340" t="s">
        <v>747</v>
      </c>
      <c r="C172" s="348"/>
      <c r="D172" s="458">
        <v>0</v>
      </c>
      <c r="E172" s="458">
        <v>0</v>
      </c>
      <c r="F172" s="458">
        <v>0</v>
      </c>
      <c r="G172" s="458">
        <v>0</v>
      </c>
      <c r="H172" s="458">
        <v>0</v>
      </c>
      <c r="I172" s="458">
        <v>0</v>
      </c>
      <c r="J172" s="458">
        <v>0</v>
      </c>
      <c r="K172" s="458">
        <v>0</v>
      </c>
      <c r="L172" s="458">
        <v>0</v>
      </c>
      <c r="M172" s="275">
        <f t="shared" si="4"/>
        <v>0</v>
      </c>
      <c r="O172" s="703"/>
    </row>
    <row r="173" spans="1:15" ht="17.25">
      <c r="A173" s="341" t="s">
        <v>478</v>
      </c>
      <c r="B173" s="347" t="s">
        <v>748</v>
      </c>
      <c r="C173" s="348"/>
      <c r="D173" s="458">
        <v>0</v>
      </c>
      <c r="E173" s="458">
        <v>0</v>
      </c>
      <c r="F173" s="458">
        <v>0</v>
      </c>
      <c r="G173" s="458">
        <v>0</v>
      </c>
      <c r="H173" s="458">
        <v>0</v>
      </c>
      <c r="I173" s="458">
        <v>0</v>
      </c>
      <c r="J173" s="458">
        <v>0</v>
      </c>
      <c r="K173" s="458">
        <v>0</v>
      </c>
      <c r="L173" s="458">
        <v>0</v>
      </c>
      <c r="M173" s="275">
        <f t="shared" si="4"/>
        <v>0</v>
      </c>
      <c r="O173" s="703"/>
    </row>
    <row r="174" spans="1:15" ht="25.5">
      <c r="A174" s="339" t="s">
        <v>749</v>
      </c>
      <c r="B174" s="340" t="s">
        <v>750</v>
      </c>
      <c r="C174" s="348"/>
      <c r="D174" s="458">
        <v>0</v>
      </c>
      <c r="E174" s="458">
        <v>0</v>
      </c>
      <c r="F174" s="458">
        <v>0</v>
      </c>
      <c r="G174" s="458">
        <v>0</v>
      </c>
      <c r="H174" s="458">
        <v>0</v>
      </c>
      <c r="I174" s="458">
        <v>0</v>
      </c>
      <c r="J174" s="458">
        <v>0</v>
      </c>
      <c r="K174" s="458">
        <v>0</v>
      </c>
      <c r="L174" s="458">
        <v>0</v>
      </c>
      <c r="M174" s="275">
        <f t="shared" si="4"/>
        <v>0</v>
      </c>
      <c r="O174" s="703"/>
    </row>
    <row r="175" spans="1:15">
      <c r="A175" s="243" t="s">
        <v>479</v>
      </c>
      <c r="B175" s="109" t="s">
        <v>262</v>
      </c>
      <c r="C175" s="140"/>
      <c r="D175" s="454">
        <v>0</v>
      </c>
      <c r="E175" s="454">
        <v>0</v>
      </c>
      <c r="F175" s="454">
        <v>0</v>
      </c>
      <c r="G175" s="454">
        <v>0</v>
      </c>
      <c r="H175" s="454">
        <v>0</v>
      </c>
      <c r="I175" s="454">
        <v>0</v>
      </c>
      <c r="J175" s="454">
        <v>0</v>
      </c>
      <c r="K175" s="454">
        <v>0</v>
      </c>
      <c r="L175" s="454">
        <v>0</v>
      </c>
      <c r="M175" s="124">
        <f t="shared" si="4"/>
        <v>0</v>
      </c>
      <c r="O175" s="703"/>
    </row>
    <row r="176" spans="1:15">
      <c r="A176" s="241" t="s">
        <v>480</v>
      </c>
      <c r="B176" s="107" t="s">
        <v>263</v>
      </c>
      <c r="C176" s="138"/>
      <c r="D176" s="454">
        <v>0</v>
      </c>
      <c r="E176" s="454">
        <v>0</v>
      </c>
      <c r="F176" s="454">
        <v>0</v>
      </c>
      <c r="G176" s="454">
        <v>0</v>
      </c>
      <c r="H176" s="454">
        <v>0</v>
      </c>
      <c r="I176" s="454">
        <v>0</v>
      </c>
      <c r="J176" s="454">
        <v>0</v>
      </c>
      <c r="K176" s="454">
        <v>0</v>
      </c>
      <c r="L176" s="454">
        <v>0</v>
      </c>
      <c r="M176" s="124">
        <f t="shared" si="4"/>
        <v>0</v>
      </c>
      <c r="O176" s="703"/>
    </row>
    <row r="177" spans="1:17">
      <c r="A177" s="241" t="s">
        <v>481</v>
      </c>
      <c r="B177" s="107" t="s">
        <v>264</v>
      </c>
      <c r="C177" s="138"/>
      <c r="D177" s="454">
        <v>0</v>
      </c>
      <c r="E177" s="454">
        <v>0</v>
      </c>
      <c r="F177" s="454">
        <v>0</v>
      </c>
      <c r="G177" s="454">
        <v>0</v>
      </c>
      <c r="H177" s="454">
        <v>0</v>
      </c>
      <c r="I177" s="454">
        <v>0</v>
      </c>
      <c r="J177" s="454">
        <v>0</v>
      </c>
      <c r="K177" s="454">
        <v>0</v>
      </c>
      <c r="L177" s="454">
        <v>0</v>
      </c>
      <c r="M177" s="124">
        <f t="shared" si="4"/>
        <v>0</v>
      </c>
      <c r="O177" s="703"/>
    </row>
    <row r="178" spans="1:17">
      <c r="A178" s="241" t="s">
        <v>61</v>
      </c>
      <c r="B178" s="107" t="s">
        <v>265</v>
      </c>
      <c r="C178" s="138"/>
      <c r="D178" s="454">
        <v>2400</v>
      </c>
      <c r="E178" s="454">
        <v>4000</v>
      </c>
      <c r="F178" s="454">
        <v>600</v>
      </c>
      <c r="G178" s="454">
        <v>3000</v>
      </c>
      <c r="H178" s="454">
        <v>0</v>
      </c>
      <c r="I178" s="454">
        <v>5000</v>
      </c>
      <c r="J178" s="454">
        <v>26300</v>
      </c>
      <c r="K178" s="454">
        <v>0</v>
      </c>
      <c r="L178" s="454">
        <v>0</v>
      </c>
      <c r="M178" s="124">
        <f t="shared" si="4"/>
        <v>41300</v>
      </c>
      <c r="O178" s="703"/>
      <c r="Q178" s="698"/>
    </row>
    <row r="179" spans="1:17">
      <c r="A179" s="241" t="s">
        <v>63</v>
      </c>
      <c r="B179" s="107" t="s">
        <v>266</v>
      </c>
      <c r="C179" s="138"/>
      <c r="D179" s="454">
        <v>0</v>
      </c>
      <c r="E179" s="454">
        <v>0</v>
      </c>
      <c r="F179" s="454">
        <v>1400</v>
      </c>
      <c r="G179" s="454">
        <v>5000</v>
      </c>
      <c r="H179" s="454">
        <v>0</v>
      </c>
      <c r="I179" s="454">
        <v>3000</v>
      </c>
      <c r="J179" s="454">
        <v>5500</v>
      </c>
      <c r="K179" s="454">
        <v>1500</v>
      </c>
      <c r="L179" s="454">
        <v>4225</v>
      </c>
      <c r="M179" s="124">
        <f t="shared" si="4"/>
        <v>20625</v>
      </c>
      <c r="O179" s="703"/>
    </row>
    <row r="180" spans="1:17">
      <c r="A180" s="241" t="s">
        <v>65</v>
      </c>
      <c r="B180" s="107" t="s">
        <v>267</v>
      </c>
      <c r="C180" s="138"/>
      <c r="D180" s="454">
        <v>0</v>
      </c>
      <c r="E180" s="454">
        <v>0</v>
      </c>
      <c r="F180" s="454">
        <v>0</v>
      </c>
      <c r="G180" s="454">
        <v>0</v>
      </c>
      <c r="H180" s="454">
        <v>0</v>
      </c>
      <c r="I180" s="454">
        <v>0</v>
      </c>
      <c r="J180" s="454">
        <v>0</v>
      </c>
      <c r="K180" s="454">
        <v>0</v>
      </c>
      <c r="L180" s="454">
        <v>0</v>
      </c>
      <c r="M180" s="124">
        <f t="shared" si="4"/>
        <v>0</v>
      </c>
      <c r="O180" s="703"/>
    </row>
    <row r="181" spans="1:17">
      <c r="A181" s="241" t="s">
        <v>67</v>
      </c>
      <c r="B181" s="107" t="s">
        <v>268</v>
      </c>
      <c r="C181" s="138"/>
      <c r="D181" s="454">
        <v>0</v>
      </c>
      <c r="E181" s="454">
        <v>0</v>
      </c>
      <c r="F181" s="454">
        <v>150</v>
      </c>
      <c r="G181" s="454">
        <v>4000</v>
      </c>
      <c r="H181" s="454">
        <v>16000</v>
      </c>
      <c r="I181" s="454">
        <v>0</v>
      </c>
      <c r="J181" s="454">
        <v>745093.1</v>
      </c>
      <c r="K181" s="454">
        <v>9525</v>
      </c>
      <c r="L181" s="454">
        <v>0</v>
      </c>
      <c r="M181" s="124">
        <f t="shared" si="4"/>
        <v>774768.1</v>
      </c>
      <c r="O181" s="703"/>
      <c r="Q181" s="698"/>
    </row>
    <row r="182" spans="1:17">
      <c r="A182" s="241" t="s">
        <v>69</v>
      </c>
      <c r="B182" s="107" t="s">
        <v>269</v>
      </c>
      <c r="C182" s="141"/>
      <c r="D182" s="454">
        <v>0</v>
      </c>
      <c r="E182" s="454">
        <v>0</v>
      </c>
      <c r="F182" s="454">
        <v>0</v>
      </c>
      <c r="G182" s="454">
        <v>0</v>
      </c>
      <c r="H182" s="454">
        <v>0</v>
      </c>
      <c r="I182" s="454">
        <v>0</v>
      </c>
      <c r="J182" s="454">
        <v>1500</v>
      </c>
      <c r="K182" s="454">
        <v>0</v>
      </c>
      <c r="L182" s="454">
        <v>0</v>
      </c>
      <c r="M182" s="124">
        <f t="shared" si="4"/>
        <v>1500</v>
      </c>
      <c r="O182" s="703"/>
    </row>
    <row r="183" spans="1:17">
      <c r="A183" s="241" t="s">
        <v>71</v>
      </c>
      <c r="B183" s="107" t="s">
        <v>270</v>
      </c>
      <c r="C183" s="138"/>
      <c r="D183" s="454">
        <v>0</v>
      </c>
      <c r="E183" s="454">
        <v>0</v>
      </c>
      <c r="F183" s="454">
        <v>0</v>
      </c>
      <c r="G183" s="454">
        <v>0</v>
      </c>
      <c r="H183" s="454">
        <v>0</v>
      </c>
      <c r="I183" s="454">
        <v>0</v>
      </c>
      <c r="J183" s="454">
        <v>0</v>
      </c>
      <c r="K183" s="454">
        <v>0</v>
      </c>
      <c r="L183" s="454">
        <v>0</v>
      </c>
      <c r="M183" s="124">
        <f t="shared" si="4"/>
        <v>0</v>
      </c>
      <c r="O183" s="703"/>
    </row>
    <row r="184" spans="1:17">
      <c r="A184" s="241" t="s">
        <v>73</v>
      </c>
      <c r="B184" s="107" t="s">
        <v>271</v>
      </c>
      <c r="C184" s="138"/>
      <c r="D184" s="454">
        <v>0</v>
      </c>
      <c r="E184" s="454">
        <v>0</v>
      </c>
      <c r="F184" s="454">
        <v>0</v>
      </c>
      <c r="G184" s="454">
        <v>0</v>
      </c>
      <c r="H184" s="454">
        <v>0</v>
      </c>
      <c r="I184" s="454">
        <v>0</v>
      </c>
      <c r="J184" s="454">
        <v>0</v>
      </c>
      <c r="K184" s="454">
        <v>0</v>
      </c>
      <c r="L184" s="454">
        <v>0</v>
      </c>
      <c r="M184" s="124">
        <f t="shared" si="4"/>
        <v>0</v>
      </c>
      <c r="O184" s="703"/>
    </row>
    <row r="185" spans="1:17">
      <c r="A185" s="241" t="s">
        <v>75</v>
      </c>
      <c r="B185" s="107" t="s">
        <v>272</v>
      </c>
      <c r="C185" s="138"/>
      <c r="D185" s="454">
        <v>2000</v>
      </c>
      <c r="E185" s="454">
        <v>0</v>
      </c>
      <c r="F185" s="454">
        <v>200</v>
      </c>
      <c r="G185" s="454">
        <v>0</v>
      </c>
      <c r="H185" s="454">
        <v>0</v>
      </c>
      <c r="I185" s="454">
        <v>0</v>
      </c>
      <c r="J185" s="454">
        <v>0</v>
      </c>
      <c r="K185" s="454">
        <v>0</v>
      </c>
      <c r="L185" s="454">
        <v>0</v>
      </c>
      <c r="M185" s="124">
        <f t="shared" si="4"/>
        <v>2200</v>
      </c>
      <c r="O185" s="703"/>
    </row>
    <row r="186" spans="1:17">
      <c r="A186" s="241" t="s">
        <v>77</v>
      </c>
      <c r="B186" s="107" t="s">
        <v>273</v>
      </c>
      <c r="C186" s="138"/>
      <c r="D186" s="454">
        <v>0</v>
      </c>
      <c r="E186" s="454">
        <v>0</v>
      </c>
      <c r="F186" s="454">
        <v>0</v>
      </c>
      <c r="G186" s="454">
        <v>0</v>
      </c>
      <c r="H186" s="454">
        <v>0</v>
      </c>
      <c r="I186" s="454">
        <v>0</v>
      </c>
      <c r="J186" s="454">
        <v>0</v>
      </c>
      <c r="K186" s="454">
        <v>0</v>
      </c>
      <c r="L186" s="454">
        <v>0</v>
      </c>
      <c r="M186" s="124">
        <f t="shared" si="4"/>
        <v>0</v>
      </c>
      <c r="O186" s="704"/>
    </row>
    <row r="187" spans="1:17">
      <c r="A187" s="270" t="s">
        <v>676</v>
      </c>
      <c r="B187" s="271" t="s">
        <v>677</v>
      </c>
      <c r="C187" s="272"/>
      <c r="D187" s="454">
        <v>0</v>
      </c>
      <c r="E187" s="454">
        <v>0</v>
      </c>
      <c r="F187" s="454">
        <v>0</v>
      </c>
      <c r="G187" s="454">
        <v>0</v>
      </c>
      <c r="H187" s="454">
        <v>0</v>
      </c>
      <c r="I187" s="454">
        <v>0</v>
      </c>
      <c r="J187" s="454">
        <v>0</v>
      </c>
      <c r="K187" s="454">
        <v>0</v>
      </c>
      <c r="L187" s="454">
        <v>0</v>
      </c>
      <c r="M187" s="124">
        <f t="shared" si="4"/>
        <v>0</v>
      </c>
      <c r="O187" s="703"/>
    </row>
    <row r="188" spans="1:17">
      <c r="A188" s="246" t="s">
        <v>79</v>
      </c>
      <c r="B188" s="107" t="s">
        <v>274</v>
      </c>
      <c r="C188" s="138"/>
      <c r="D188" s="454">
        <v>0</v>
      </c>
      <c r="E188" s="454">
        <v>0</v>
      </c>
      <c r="F188" s="454">
        <v>0</v>
      </c>
      <c r="G188" s="454">
        <v>0</v>
      </c>
      <c r="H188" s="454">
        <v>0</v>
      </c>
      <c r="I188" s="454">
        <v>0</v>
      </c>
      <c r="J188" s="454">
        <v>0</v>
      </c>
      <c r="K188" s="454">
        <v>0</v>
      </c>
      <c r="L188" s="454">
        <v>0</v>
      </c>
      <c r="M188" s="124">
        <f t="shared" si="4"/>
        <v>0</v>
      </c>
      <c r="O188" s="703"/>
    </row>
    <row r="189" spans="1:17">
      <c r="A189" s="241" t="s">
        <v>275</v>
      </c>
      <c r="B189" s="107" t="s">
        <v>276</v>
      </c>
      <c r="C189" s="138"/>
      <c r="D189" s="454">
        <v>0</v>
      </c>
      <c r="E189" s="454">
        <v>0</v>
      </c>
      <c r="F189" s="454">
        <v>0</v>
      </c>
      <c r="G189" s="454">
        <v>0</v>
      </c>
      <c r="H189" s="454">
        <v>0</v>
      </c>
      <c r="I189" s="454">
        <v>0</v>
      </c>
      <c r="J189" s="454">
        <v>0</v>
      </c>
      <c r="K189" s="454">
        <v>0</v>
      </c>
      <c r="L189" s="454">
        <v>0</v>
      </c>
      <c r="M189" s="124">
        <f t="shared" si="4"/>
        <v>0</v>
      </c>
      <c r="O189" s="703"/>
    </row>
    <row r="190" spans="1:17">
      <c r="A190" s="241" t="s">
        <v>82</v>
      </c>
      <c r="B190" s="107" t="s">
        <v>277</v>
      </c>
      <c r="C190" s="138"/>
      <c r="D190" s="454">
        <v>0</v>
      </c>
      <c r="E190" s="454">
        <v>0</v>
      </c>
      <c r="F190" s="454">
        <v>0</v>
      </c>
      <c r="G190" s="454">
        <v>0</v>
      </c>
      <c r="H190" s="454">
        <v>0</v>
      </c>
      <c r="I190" s="454">
        <v>0</v>
      </c>
      <c r="J190" s="454">
        <v>0</v>
      </c>
      <c r="K190" s="454">
        <v>0</v>
      </c>
      <c r="L190" s="454">
        <v>0</v>
      </c>
      <c r="M190" s="124">
        <f t="shared" si="4"/>
        <v>0</v>
      </c>
      <c r="O190" s="703"/>
    </row>
    <row r="191" spans="1:17">
      <c r="A191" s="246" t="s">
        <v>84</v>
      </c>
      <c r="B191" s="107" t="s">
        <v>278</v>
      </c>
      <c r="C191" s="138"/>
      <c r="D191" s="454">
        <v>0</v>
      </c>
      <c r="E191" s="454">
        <v>0</v>
      </c>
      <c r="F191" s="454">
        <v>0</v>
      </c>
      <c r="G191" s="454">
        <v>0</v>
      </c>
      <c r="H191" s="454">
        <v>0</v>
      </c>
      <c r="I191" s="454">
        <v>0</v>
      </c>
      <c r="J191" s="454">
        <v>0</v>
      </c>
      <c r="K191" s="454">
        <v>0</v>
      </c>
      <c r="L191" s="454">
        <v>0</v>
      </c>
      <c r="M191" s="124">
        <f t="shared" si="4"/>
        <v>0</v>
      </c>
      <c r="O191" s="703"/>
    </row>
    <row r="192" spans="1:17">
      <c r="A192" s="246" t="s">
        <v>86</v>
      </c>
      <c r="B192" s="107" t="s">
        <v>279</v>
      </c>
      <c r="C192" s="138"/>
      <c r="D192" s="454">
        <v>0</v>
      </c>
      <c r="E192" s="454">
        <v>0</v>
      </c>
      <c r="F192" s="454">
        <v>0</v>
      </c>
      <c r="G192" s="454">
        <v>0</v>
      </c>
      <c r="H192" s="454">
        <v>0</v>
      </c>
      <c r="I192" s="454">
        <v>0</v>
      </c>
      <c r="J192" s="454">
        <v>0</v>
      </c>
      <c r="K192" s="454">
        <v>0</v>
      </c>
      <c r="L192" s="454">
        <v>0</v>
      </c>
      <c r="M192" s="124">
        <f t="shared" si="4"/>
        <v>0</v>
      </c>
      <c r="O192" s="703"/>
    </row>
    <row r="193" spans="1:15">
      <c r="A193" s="463" t="s">
        <v>914</v>
      </c>
      <c r="B193" s="461" t="s">
        <v>916</v>
      </c>
      <c r="C193" s="462"/>
      <c r="D193" s="454">
        <v>0</v>
      </c>
      <c r="E193" s="454">
        <v>0</v>
      </c>
      <c r="F193" s="454">
        <v>0</v>
      </c>
      <c r="G193" s="454">
        <v>0</v>
      </c>
      <c r="H193" s="454">
        <v>0</v>
      </c>
      <c r="I193" s="454">
        <v>0</v>
      </c>
      <c r="J193" s="465">
        <v>1000</v>
      </c>
      <c r="K193" s="454">
        <v>0</v>
      </c>
      <c r="L193" s="454">
        <v>0</v>
      </c>
      <c r="M193" s="274">
        <f t="shared" si="4"/>
        <v>1000</v>
      </c>
      <c r="O193" s="703"/>
    </row>
    <row r="194" spans="1:15">
      <c r="A194" s="241" t="s">
        <v>348</v>
      </c>
      <c r="B194" s="110" t="s">
        <v>347</v>
      </c>
      <c r="C194" s="138"/>
      <c r="D194" s="459">
        <v>0</v>
      </c>
      <c r="E194" s="459">
        <v>0</v>
      </c>
      <c r="F194" s="459">
        <v>0</v>
      </c>
      <c r="G194" s="459">
        <v>0</v>
      </c>
      <c r="H194" s="459">
        <v>0</v>
      </c>
      <c r="I194" s="459">
        <v>0</v>
      </c>
      <c r="J194" s="459">
        <v>63000</v>
      </c>
      <c r="K194" s="459">
        <v>0</v>
      </c>
      <c r="L194" s="459">
        <v>0</v>
      </c>
      <c r="M194" s="124">
        <f t="shared" si="4"/>
        <v>63000</v>
      </c>
      <c r="O194" s="703"/>
    </row>
    <row r="195" spans="1:15">
      <c r="A195" s="248"/>
      <c r="B195" s="112" t="s">
        <v>346</v>
      </c>
      <c r="C195" s="143"/>
      <c r="D195" s="434">
        <f t="shared" ref="D195:J195" si="5">D12+D13+D116+D117+D44+D46+D49+D51</f>
        <v>0</v>
      </c>
      <c r="E195" s="434">
        <f t="shared" si="5"/>
        <v>0</v>
      </c>
      <c r="F195" s="434">
        <f t="shared" si="5"/>
        <v>0</v>
      </c>
      <c r="G195" s="434">
        <f t="shared" si="5"/>
        <v>0</v>
      </c>
      <c r="H195" s="434">
        <f t="shared" si="5"/>
        <v>2350</v>
      </c>
      <c r="I195" s="434">
        <f t="shared" si="5"/>
        <v>0</v>
      </c>
      <c r="J195" s="434">
        <f t="shared" si="5"/>
        <v>3000</v>
      </c>
      <c r="K195" s="434">
        <f t="shared" ref="K195:M195" si="6">K12+K13+K116+K117+K44+K46+K49+K51</f>
        <v>0</v>
      </c>
      <c r="L195" s="434">
        <f t="shared" si="6"/>
        <v>0</v>
      </c>
      <c r="M195" s="434">
        <f t="shared" si="6"/>
        <v>5350</v>
      </c>
    </row>
    <row r="196" spans="1:15">
      <c r="A196" s="248"/>
      <c r="B196" s="112" t="s">
        <v>280</v>
      </c>
      <c r="C196" s="143"/>
      <c r="D196" s="434">
        <f t="shared" ref="D196:J197" si="7">D15</f>
        <v>0</v>
      </c>
      <c r="E196" s="434">
        <f t="shared" si="7"/>
        <v>0</v>
      </c>
      <c r="F196" s="434">
        <f t="shared" si="7"/>
        <v>0</v>
      </c>
      <c r="G196" s="434">
        <f t="shared" si="7"/>
        <v>0</v>
      </c>
      <c r="H196" s="434">
        <f t="shared" si="7"/>
        <v>0</v>
      </c>
      <c r="I196" s="434">
        <f t="shared" si="7"/>
        <v>0</v>
      </c>
      <c r="J196" s="434">
        <f t="shared" si="7"/>
        <v>7852.27</v>
      </c>
      <c r="K196" s="434">
        <f t="shared" ref="K196:M196" si="8">K15</f>
        <v>0</v>
      </c>
      <c r="L196" s="434">
        <f t="shared" si="8"/>
        <v>0</v>
      </c>
      <c r="M196" s="434">
        <f t="shared" si="8"/>
        <v>7852.27</v>
      </c>
    </row>
    <row r="197" spans="1:15">
      <c r="A197" s="344"/>
      <c r="B197" s="345" t="s">
        <v>752</v>
      </c>
      <c r="C197" s="346"/>
      <c r="D197" s="434">
        <f t="shared" si="7"/>
        <v>0</v>
      </c>
      <c r="E197" s="434">
        <f t="shared" si="7"/>
        <v>0</v>
      </c>
      <c r="F197" s="434">
        <f t="shared" si="7"/>
        <v>0</v>
      </c>
      <c r="G197" s="434">
        <f t="shared" si="7"/>
        <v>0</v>
      </c>
      <c r="H197" s="434">
        <f t="shared" si="7"/>
        <v>0</v>
      </c>
      <c r="I197" s="434">
        <f t="shared" si="7"/>
        <v>0</v>
      </c>
      <c r="J197" s="434">
        <f t="shared" si="7"/>
        <v>0</v>
      </c>
      <c r="K197" s="434">
        <f t="shared" ref="K197:M197" si="9">K16</f>
        <v>0</v>
      </c>
      <c r="L197" s="434">
        <f t="shared" si="9"/>
        <v>0</v>
      </c>
      <c r="M197" s="434">
        <f t="shared" si="9"/>
        <v>0</v>
      </c>
    </row>
    <row r="198" spans="1:15">
      <c r="A198" s="248"/>
      <c r="B198" s="112" t="s">
        <v>281</v>
      </c>
      <c r="C198" s="144"/>
      <c r="D198" s="434">
        <f t="shared" ref="D198:J198" si="10">D21</f>
        <v>0</v>
      </c>
      <c r="E198" s="434">
        <f t="shared" si="10"/>
        <v>0</v>
      </c>
      <c r="F198" s="434">
        <f t="shared" si="10"/>
        <v>0</v>
      </c>
      <c r="G198" s="434">
        <f t="shared" si="10"/>
        <v>0</v>
      </c>
      <c r="H198" s="434">
        <f t="shared" si="10"/>
        <v>0</v>
      </c>
      <c r="I198" s="434">
        <f t="shared" si="10"/>
        <v>0</v>
      </c>
      <c r="J198" s="434">
        <f t="shared" si="10"/>
        <v>0</v>
      </c>
      <c r="K198" s="434">
        <f t="shared" ref="K198:M198" si="11">K21</f>
        <v>0</v>
      </c>
      <c r="L198" s="434">
        <f t="shared" si="11"/>
        <v>0</v>
      </c>
      <c r="M198" s="434">
        <f t="shared" si="11"/>
        <v>0</v>
      </c>
      <c r="O198" s="703"/>
    </row>
    <row r="199" spans="1:15">
      <c r="A199" s="249"/>
      <c r="B199" s="112" t="s">
        <v>119</v>
      </c>
      <c r="C199" s="145"/>
      <c r="D199" s="435">
        <f t="shared" ref="D199:J199" si="12">D87</f>
        <v>0</v>
      </c>
      <c r="E199" s="435">
        <f t="shared" si="12"/>
        <v>0</v>
      </c>
      <c r="F199" s="435">
        <f t="shared" si="12"/>
        <v>0</v>
      </c>
      <c r="G199" s="435">
        <f t="shared" si="12"/>
        <v>0</v>
      </c>
      <c r="H199" s="435">
        <f t="shared" si="12"/>
        <v>0</v>
      </c>
      <c r="I199" s="435">
        <f t="shared" si="12"/>
        <v>0</v>
      </c>
      <c r="J199" s="435">
        <f t="shared" si="12"/>
        <v>986656.11</v>
      </c>
      <c r="K199" s="435">
        <f t="shared" ref="K199:M199" si="13">K87</f>
        <v>0</v>
      </c>
      <c r="L199" s="435">
        <f t="shared" si="13"/>
        <v>0</v>
      </c>
      <c r="M199" s="435">
        <f t="shared" si="13"/>
        <v>986656.11</v>
      </c>
      <c r="O199" s="703"/>
    </row>
    <row r="200" spans="1:15">
      <c r="A200" s="249"/>
      <c r="B200" s="112" t="s">
        <v>89</v>
      </c>
      <c r="C200" s="145"/>
      <c r="D200" s="435">
        <f t="shared" ref="D200:J200" si="14">D83</f>
        <v>0</v>
      </c>
      <c r="E200" s="435">
        <f t="shared" si="14"/>
        <v>0</v>
      </c>
      <c r="F200" s="435">
        <f t="shared" si="14"/>
        <v>0</v>
      </c>
      <c r="G200" s="435">
        <f t="shared" si="14"/>
        <v>0</v>
      </c>
      <c r="H200" s="435">
        <f t="shared" si="14"/>
        <v>0</v>
      </c>
      <c r="I200" s="435">
        <f t="shared" si="14"/>
        <v>0</v>
      </c>
      <c r="J200" s="435">
        <f t="shared" si="14"/>
        <v>100000</v>
      </c>
      <c r="K200" s="435">
        <f t="shared" ref="K200:L200" si="15">K83</f>
        <v>0</v>
      </c>
      <c r="L200" s="435">
        <f t="shared" si="15"/>
        <v>0</v>
      </c>
      <c r="M200" s="435">
        <f>M83</f>
        <v>100000</v>
      </c>
      <c r="O200" s="703"/>
    </row>
    <row r="201" spans="1:15">
      <c r="A201" s="249"/>
      <c r="B201" s="112" t="s">
        <v>88</v>
      </c>
      <c r="C201" s="145"/>
      <c r="D201" s="435">
        <f t="shared" ref="D201:J201" si="16">D77</f>
        <v>107310</v>
      </c>
      <c r="E201" s="435">
        <f t="shared" si="16"/>
        <v>162420</v>
      </c>
      <c r="F201" s="435">
        <f t="shared" si="16"/>
        <v>48000</v>
      </c>
      <c r="G201" s="435">
        <f t="shared" si="16"/>
        <v>97680</v>
      </c>
      <c r="H201" s="435">
        <f t="shared" si="16"/>
        <v>0</v>
      </c>
      <c r="I201" s="435">
        <f t="shared" si="16"/>
        <v>42320</v>
      </c>
      <c r="J201" s="435">
        <f t="shared" si="16"/>
        <v>0</v>
      </c>
      <c r="K201" s="435">
        <f t="shared" ref="K201:M201" si="17">K77</f>
        <v>0</v>
      </c>
      <c r="L201" s="435">
        <f t="shared" si="17"/>
        <v>0</v>
      </c>
      <c r="M201" s="435">
        <f t="shared" si="17"/>
        <v>457730</v>
      </c>
      <c r="O201" s="703"/>
    </row>
    <row r="202" spans="1:15">
      <c r="A202" s="248"/>
      <c r="B202" s="112" t="s">
        <v>282</v>
      </c>
      <c r="C202" s="144"/>
      <c r="D202" s="434">
        <f t="shared" ref="D202:J202" si="18">D78+D151+D160</f>
        <v>134400</v>
      </c>
      <c r="E202" s="434">
        <f t="shared" si="18"/>
        <v>96225</v>
      </c>
      <c r="F202" s="434">
        <f t="shared" si="18"/>
        <v>75000</v>
      </c>
      <c r="G202" s="434">
        <f t="shared" si="18"/>
        <v>30000</v>
      </c>
      <c r="H202" s="434">
        <f t="shared" si="18"/>
        <v>352500</v>
      </c>
      <c r="I202" s="434">
        <f t="shared" si="18"/>
        <v>34180</v>
      </c>
      <c r="J202" s="434">
        <f t="shared" si="18"/>
        <v>24000</v>
      </c>
      <c r="K202" s="434">
        <f t="shared" ref="K202:M202" si="19">K78+K151+K160</f>
        <v>0</v>
      </c>
      <c r="L202" s="434">
        <f t="shared" si="19"/>
        <v>0</v>
      </c>
      <c r="M202" s="434">
        <f t="shared" si="19"/>
        <v>746305</v>
      </c>
      <c r="O202" s="703"/>
    </row>
    <row r="203" spans="1:15">
      <c r="A203" s="248"/>
      <c r="B203" s="112" t="s">
        <v>283</v>
      </c>
      <c r="C203" s="144"/>
      <c r="D203" s="434">
        <f t="shared" ref="D203:J203" si="20">D86</f>
        <v>22400</v>
      </c>
      <c r="E203" s="434">
        <f t="shared" si="20"/>
        <v>5000</v>
      </c>
      <c r="F203" s="434">
        <f t="shared" si="20"/>
        <v>0</v>
      </c>
      <c r="G203" s="434">
        <f t="shared" si="20"/>
        <v>6000</v>
      </c>
      <c r="H203" s="434">
        <f t="shared" si="20"/>
        <v>8000</v>
      </c>
      <c r="I203" s="434">
        <f t="shared" si="20"/>
        <v>4500</v>
      </c>
      <c r="J203" s="434">
        <f t="shared" si="20"/>
        <v>0</v>
      </c>
      <c r="K203" s="434">
        <f t="shared" ref="K203:M203" si="21">K86</f>
        <v>0</v>
      </c>
      <c r="L203" s="434">
        <f t="shared" si="21"/>
        <v>700</v>
      </c>
      <c r="M203" s="434">
        <f t="shared" si="21"/>
        <v>46600</v>
      </c>
      <c r="O203" s="703"/>
    </row>
    <row r="204" spans="1:15">
      <c r="A204" s="248"/>
      <c r="B204" s="112" t="s">
        <v>284</v>
      </c>
      <c r="C204" s="144"/>
      <c r="D204" s="434">
        <f t="shared" ref="D204:J204" si="22">D106</f>
        <v>800</v>
      </c>
      <c r="E204" s="434">
        <f t="shared" si="22"/>
        <v>0</v>
      </c>
      <c r="F204" s="434">
        <f t="shared" si="22"/>
        <v>0</v>
      </c>
      <c r="G204" s="434">
        <f t="shared" si="22"/>
        <v>400</v>
      </c>
      <c r="H204" s="434">
        <f t="shared" si="22"/>
        <v>80</v>
      </c>
      <c r="I204" s="434">
        <f t="shared" si="22"/>
        <v>0</v>
      </c>
      <c r="J204" s="434">
        <f t="shared" si="22"/>
        <v>622299.28</v>
      </c>
      <c r="K204" s="434">
        <f t="shared" ref="K204:M204" si="23">K106</f>
        <v>0</v>
      </c>
      <c r="L204" s="434">
        <f t="shared" si="23"/>
        <v>0</v>
      </c>
      <c r="M204" s="434">
        <f t="shared" si="23"/>
        <v>623579.28</v>
      </c>
      <c r="O204" s="703"/>
    </row>
    <row r="205" spans="1:15">
      <c r="A205" s="248"/>
      <c r="B205" s="112" t="s">
        <v>285</v>
      </c>
      <c r="C205" s="144"/>
      <c r="D205" s="434">
        <f t="shared" ref="D205:J205" si="24">D90</f>
        <v>0</v>
      </c>
      <c r="E205" s="434">
        <f t="shared" si="24"/>
        <v>0</v>
      </c>
      <c r="F205" s="434">
        <f t="shared" si="24"/>
        <v>0</v>
      </c>
      <c r="G205" s="434">
        <f t="shared" si="24"/>
        <v>0</v>
      </c>
      <c r="H205" s="434">
        <f t="shared" si="24"/>
        <v>0</v>
      </c>
      <c r="I205" s="434">
        <f t="shared" si="24"/>
        <v>0</v>
      </c>
      <c r="J205" s="434">
        <f t="shared" si="24"/>
        <v>640725.92999999993</v>
      </c>
      <c r="K205" s="434">
        <f t="shared" ref="K205:M205" si="25">K90</f>
        <v>0</v>
      </c>
      <c r="L205" s="434">
        <f t="shared" si="25"/>
        <v>0</v>
      </c>
      <c r="M205" s="434">
        <f t="shared" si="25"/>
        <v>640725.92999999993</v>
      </c>
      <c r="O205" s="703"/>
    </row>
    <row r="206" spans="1:15">
      <c r="A206" s="248"/>
      <c r="B206" s="112" t="s">
        <v>286</v>
      </c>
      <c r="C206" s="144"/>
      <c r="D206" s="434">
        <f t="shared" ref="D206:J206" si="26">D141</f>
        <v>75000</v>
      </c>
      <c r="E206" s="434">
        <f t="shared" si="26"/>
        <v>3000</v>
      </c>
      <c r="F206" s="434">
        <f t="shared" si="26"/>
        <v>6000</v>
      </c>
      <c r="G206" s="434">
        <f t="shared" si="26"/>
        <v>27000</v>
      </c>
      <c r="H206" s="434">
        <f t="shared" si="26"/>
        <v>14000</v>
      </c>
      <c r="I206" s="434">
        <f t="shared" si="26"/>
        <v>500</v>
      </c>
      <c r="J206" s="434">
        <f t="shared" si="26"/>
        <v>0</v>
      </c>
      <c r="K206" s="434">
        <f t="shared" ref="K206:M206" si="27">K141</f>
        <v>0</v>
      </c>
      <c r="L206" s="434">
        <f t="shared" si="27"/>
        <v>3000</v>
      </c>
      <c r="M206" s="434">
        <f t="shared" si="27"/>
        <v>128500</v>
      </c>
      <c r="O206" s="703"/>
    </row>
    <row r="207" spans="1:15">
      <c r="A207" s="248"/>
      <c r="B207" s="112" t="s">
        <v>95</v>
      </c>
      <c r="C207" s="144"/>
      <c r="D207" s="434">
        <f t="shared" ref="D207:J207" si="28">SUM(D60:D69)+D76</f>
        <v>0</v>
      </c>
      <c r="E207" s="434">
        <f t="shared" si="28"/>
        <v>0</v>
      </c>
      <c r="F207" s="434">
        <f t="shared" si="28"/>
        <v>0</v>
      </c>
      <c r="G207" s="434">
        <f t="shared" si="28"/>
        <v>7500</v>
      </c>
      <c r="H207" s="434">
        <f t="shared" si="28"/>
        <v>0</v>
      </c>
      <c r="I207" s="434">
        <f t="shared" si="28"/>
        <v>5500</v>
      </c>
      <c r="J207" s="434">
        <f t="shared" si="28"/>
        <v>58000</v>
      </c>
      <c r="K207" s="434">
        <f t="shared" ref="K207:M207" si="29">SUM(K60:K69)+K76</f>
        <v>0</v>
      </c>
      <c r="L207" s="434">
        <f t="shared" si="29"/>
        <v>0</v>
      </c>
      <c r="M207" s="434">
        <f t="shared" si="29"/>
        <v>71000</v>
      </c>
      <c r="O207" s="703"/>
    </row>
    <row r="208" spans="1:15">
      <c r="A208" s="248"/>
      <c r="B208" s="112" t="s">
        <v>287</v>
      </c>
      <c r="C208" s="144"/>
      <c r="D208" s="434">
        <f t="shared" ref="D208:J208" si="30">D70+D71+D72+D73+D74+D75</f>
        <v>0</v>
      </c>
      <c r="E208" s="434">
        <f t="shared" si="30"/>
        <v>0</v>
      </c>
      <c r="F208" s="434">
        <f t="shared" si="30"/>
        <v>0</v>
      </c>
      <c r="G208" s="434">
        <f t="shared" si="30"/>
        <v>800</v>
      </c>
      <c r="H208" s="434">
        <f t="shared" si="30"/>
        <v>0</v>
      </c>
      <c r="I208" s="434">
        <f t="shared" si="30"/>
        <v>500</v>
      </c>
      <c r="J208" s="434">
        <f t="shared" si="30"/>
        <v>5200</v>
      </c>
      <c r="K208" s="434">
        <f t="shared" ref="K208:M208" si="31">K70+K71+K72+K73+K74+K75</f>
        <v>0</v>
      </c>
      <c r="L208" s="434">
        <f t="shared" si="31"/>
        <v>0</v>
      </c>
      <c r="M208" s="434">
        <f t="shared" si="31"/>
        <v>6500</v>
      </c>
      <c r="O208" s="703"/>
    </row>
    <row r="209" spans="1:15">
      <c r="A209" s="248"/>
      <c r="B209" s="112" t="s">
        <v>288</v>
      </c>
      <c r="C209" s="144"/>
      <c r="D209" s="434">
        <f t="shared" ref="D209:J209" si="32">D97+D98+D99+D100+D101+D102+D103+SUM(D131:D137)</f>
        <v>91114</v>
      </c>
      <c r="E209" s="434">
        <f t="shared" si="32"/>
        <v>37500</v>
      </c>
      <c r="F209" s="434">
        <f t="shared" si="32"/>
        <v>20245</v>
      </c>
      <c r="G209" s="434">
        <f t="shared" si="32"/>
        <v>40500</v>
      </c>
      <c r="H209" s="434">
        <f t="shared" si="32"/>
        <v>22350</v>
      </c>
      <c r="I209" s="434">
        <f t="shared" si="32"/>
        <v>10300</v>
      </c>
      <c r="J209" s="434">
        <f t="shared" si="32"/>
        <v>41650</v>
      </c>
      <c r="K209" s="434">
        <f t="shared" ref="K209:M209" si="33">K97+K98+K99+K100+K101+K102+K103+SUM(K131:K137)</f>
        <v>7512.5</v>
      </c>
      <c r="L209" s="434">
        <f t="shared" si="33"/>
        <v>18559.8</v>
      </c>
      <c r="M209" s="434">
        <f t="shared" si="33"/>
        <v>289731.3</v>
      </c>
      <c r="O209" s="704"/>
    </row>
    <row r="210" spans="1:15">
      <c r="A210" s="248"/>
      <c r="B210" s="112" t="s">
        <v>289</v>
      </c>
      <c r="C210" s="144"/>
      <c r="D210" s="434">
        <f t="shared" ref="D210:J210" si="34">SUM(D178:D192)</f>
        <v>4400</v>
      </c>
      <c r="E210" s="434">
        <f t="shared" si="34"/>
        <v>4000</v>
      </c>
      <c r="F210" s="434">
        <f t="shared" si="34"/>
        <v>2350</v>
      </c>
      <c r="G210" s="434">
        <f t="shared" si="34"/>
        <v>12000</v>
      </c>
      <c r="H210" s="434">
        <f t="shared" si="34"/>
        <v>16000</v>
      </c>
      <c r="I210" s="434">
        <f t="shared" si="34"/>
        <v>8000</v>
      </c>
      <c r="J210" s="434">
        <f t="shared" si="34"/>
        <v>778393.1</v>
      </c>
      <c r="K210" s="434">
        <f t="shared" ref="K210:M210" si="35">SUM(K178:K192)</f>
        <v>11025</v>
      </c>
      <c r="L210" s="434">
        <f t="shared" si="35"/>
        <v>4225</v>
      </c>
      <c r="M210" s="434">
        <f t="shared" si="35"/>
        <v>840393.1</v>
      </c>
      <c r="O210" s="703"/>
    </row>
    <row r="211" spans="1:15">
      <c r="A211" s="248"/>
      <c r="B211" s="112" t="s">
        <v>108</v>
      </c>
      <c r="C211" s="144"/>
      <c r="D211" s="434">
        <f t="shared" ref="D211:J211" si="36">D166</f>
        <v>21715.89</v>
      </c>
      <c r="E211" s="434">
        <f t="shared" si="36"/>
        <v>0</v>
      </c>
      <c r="F211" s="434">
        <f t="shared" si="36"/>
        <v>4000</v>
      </c>
      <c r="G211" s="434">
        <f t="shared" si="36"/>
        <v>0</v>
      </c>
      <c r="H211" s="434">
        <f t="shared" si="36"/>
        <v>0</v>
      </c>
      <c r="I211" s="434">
        <f t="shared" si="36"/>
        <v>10000</v>
      </c>
      <c r="J211" s="434">
        <f t="shared" si="36"/>
        <v>0</v>
      </c>
      <c r="K211" s="434">
        <f t="shared" ref="K211:M211" si="37">K166</f>
        <v>0</v>
      </c>
      <c r="L211" s="434">
        <f t="shared" si="37"/>
        <v>0</v>
      </c>
      <c r="M211" s="434">
        <f t="shared" si="37"/>
        <v>35715.89</v>
      </c>
      <c r="O211" s="703"/>
    </row>
    <row r="212" spans="1:15">
      <c r="A212" s="248"/>
      <c r="B212" s="112" t="s">
        <v>290</v>
      </c>
      <c r="C212" s="144"/>
      <c r="D212" s="434">
        <f t="shared" ref="D212:J212" si="38">D35+D36+D37+D38+D41+D54+D55+D56+D57+D58+D59+D163+D164+D81+D120+D123+D175+D161+D149</f>
        <v>124700</v>
      </c>
      <c r="E212" s="434">
        <f t="shared" si="38"/>
        <v>16500</v>
      </c>
      <c r="F212" s="434">
        <f t="shared" si="38"/>
        <v>5000</v>
      </c>
      <c r="G212" s="434">
        <f t="shared" si="38"/>
        <v>7000</v>
      </c>
      <c r="H212" s="434">
        <f t="shared" si="38"/>
        <v>0</v>
      </c>
      <c r="I212" s="434">
        <f t="shared" si="38"/>
        <v>100</v>
      </c>
      <c r="J212" s="434">
        <f t="shared" si="38"/>
        <v>2000</v>
      </c>
      <c r="K212" s="434">
        <f t="shared" ref="K212:M212" si="39">K35+K36+K37+K38+K41+K54+K55+K56+K57+K58+K59+K163+K164+K81+K120+K123+K175+K161+K149</f>
        <v>0</v>
      </c>
      <c r="L212" s="434">
        <f t="shared" si="39"/>
        <v>0</v>
      </c>
      <c r="M212" s="434">
        <f t="shared" si="39"/>
        <v>155300</v>
      </c>
      <c r="O212" s="703"/>
    </row>
    <row r="213" spans="1:15">
      <c r="A213" s="248"/>
      <c r="B213" s="112" t="s">
        <v>291</v>
      </c>
      <c r="C213" s="144"/>
      <c r="D213" s="434">
        <f t="shared" ref="D213:J213" si="40">D155</f>
        <v>0</v>
      </c>
      <c r="E213" s="434">
        <f t="shared" si="40"/>
        <v>0</v>
      </c>
      <c r="F213" s="434">
        <f t="shared" si="40"/>
        <v>0</v>
      </c>
      <c r="G213" s="434">
        <f t="shared" si="40"/>
        <v>0</v>
      </c>
      <c r="H213" s="434">
        <f t="shared" si="40"/>
        <v>0</v>
      </c>
      <c r="I213" s="434">
        <f t="shared" si="40"/>
        <v>0</v>
      </c>
      <c r="J213" s="434">
        <f t="shared" si="40"/>
        <v>0</v>
      </c>
      <c r="K213" s="434">
        <f t="shared" ref="K213:M213" si="41">K155</f>
        <v>0</v>
      </c>
      <c r="L213" s="434">
        <f t="shared" si="41"/>
        <v>0</v>
      </c>
      <c r="M213" s="434">
        <f t="shared" si="41"/>
        <v>0</v>
      </c>
      <c r="O213" s="703"/>
    </row>
    <row r="214" spans="1:15">
      <c r="A214" s="248"/>
      <c r="B214" s="112" t="s">
        <v>292</v>
      </c>
      <c r="C214" s="146"/>
      <c r="D214" s="434">
        <f t="shared" ref="D214:I214" si="42">SUM(D17:D34)+D14+D39+D40-D21+D42+SUM(D52:D53)+D79+D80+D82+SUM(D84:D85)+SUM(D88:D94)-D90+SUM(D96)+SUM(D104:D113)-D106+SUM(D118:D122)-D120+SUM(D124:D130)+SUM(D138:D150)-D141+SUM(D152:D154)+D156+D157+D162+SUM(D176:D177)+D95+D165+D194-D149</f>
        <v>89183.260000000009</v>
      </c>
      <c r="E214" s="434">
        <f t="shared" si="42"/>
        <v>27100</v>
      </c>
      <c r="F214" s="434">
        <f t="shared" si="42"/>
        <v>11830</v>
      </c>
      <c r="G214" s="434">
        <f t="shared" si="42"/>
        <v>39575</v>
      </c>
      <c r="H214" s="434">
        <f t="shared" si="42"/>
        <v>24825</v>
      </c>
      <c r="I214" s="434">
        <f t="shared" si="42"/>
        <v>9525</v>
      </c>
      <c r="J214" s="434">
        <f>SUM(J17:J34)+J14+J39+J40-J21+J42+SUM(J52:J53)+J79+J80+J82+SUM(J84:J85)+SUM(J88:J94)-J90+SUM(J96)+SUM(J104:J113)-J106+SUM(J118:J122)-J120+SUM(J124:J130)+SUM(J138:J150)-J141+SUM(J152:J154)+J156+J157+J162+SUM(J176:J177)+J95+J165+J194-J149+J193</f>
        <v>977320.75999999978</v>
      </c>
      <c r="K214" s="434">
        <f t="shared" ref="K214:M214" si="43">SUM(K17:K34)+K14+K39+K40-K21+K42+SUM(K52:K53)+K79+K80+K82+SUM(K84:K85)+SUM(K88:K94)-K90+SUM(K96)+SUM(K104:K113)-K106+SUM(K118:K122)-K120+SUM(K124:K130)+SUM(K138:K150)-K141+SUM(K152:K154)+K156+K157+K162+SUM(K176:K177)+K95+K165+K194-K149+K193</f>
        <v>142559.45000000001</v>
      </c>
      <c r="L214" s="434">
        <f t="shared" si="43"/>
        <v>1640.1999999999998</v>
      </c>
      <c r="M214" s="434">
        <f t="shared" si="43"/>
        <v>1323558.6699999997</v>
      </c>
      <c r="O214" s="703"/>
    </row>
    <row r="215" spans="1:15">
      <c r="A215" s="250" t="s">
        <v>335</v>
      </c>
      <c r="B215" s="112" t="s">
        <v>294</v>
      </c>
      <c r="C215" s="143"/>
      <c r="D215" s="436">
        <f t="shared" ref="D215:M215" si="44">SUM(D195:D214)</f>
        <v>671023.15</v>
      </c>
      <c r="E215" s="436">
        <f t="shared" si="44"/>
        <v>351745</v>
      </c>
      <c r="F215" s="436">
        <f t="shared" si="44"/>
        <v>172425</v>
      </c>
      <c r="G215" s="436">
        <f t="shared" si="44"/>
        <v>268455</v>
      </c>
      <c r="H215" s="436">
        <f t="shared" si="44"/>
        <v>440105</v>
      </c>
      <c r="I215" s="436">
        <f t="shared" si="44"/>
        <v>125425</v>
      </c>
      <c r="J215" s="436">
        <f t="shared" si="44"/>
        <v>4247097.4499999993</v>
      </c>
      <c r="K215" s="436">
        <f t="shared" si="44"/>
        <v>161096.95000000001</v>
      </c>
      <c r="L215" s="436">
        <f t="shared" si="44"/>
        <v>28125</v>
      </c>
      <c r="M215" s="436">
        <f t="shared" si="44"/>
        <v>6465497.5499999989</v>
      </c>
      <c r="N215" s="1">
        <v>4651318.5599999996</v>
      </c>
      <c r="O215" s="32">
        <f>N215-M215</f>
        <v>-1814178.9899999993</v>
      </c>
    </row>
    <row r="216" spans="1:15">
      <c r="A216" s="251" t="s">
        <v>298</v>
      </c>
      <c r="B216" s="113" t="s">
        <v>751</v>
      </c>
      <c r="C216" s="147"/>
      <c r="D216" s="437">
        <f t="shared" ref="D216:M216" si="45">SUM(D167:D174)</f>
        <v>0</v>
      </c>
      <c r="E216" s="437">
        <f t="shared" si="45"/>
        <v>0</v>
      </c>
      <c r="F216" s="437">
        <f t="shared" si="45"/>
        <v>0</v>
      </c>
      <c r="G216" s="437">
        <f t="shared" si="45"/>
        <v>0</v>
      </c>
      <c r="H216" s="437">
        <f t="shared" si="45"/>
        <v>0</v>
      </c>
      <c r="I216" s="437">
        <f t="shared" si="45"/>
        <v>0</v>
      </c>
      <c r="J216" s="437">
        <f t="shared" si="45"/>
        <v>0</v>
      </c>
      <c r="K216" s="466">
        <f t="shared" si="45"/>
        <v>0</v>
      </c>
      <c r="L216" s="437">
        <f t="shared" si="45"/>
        <v>0</v>
      </c>
      <c r="M216" s="98">
        <f t="shared" si="45"/>
        <v>0</v>
      </c>
    </row>
    <row r="217" spans="1:15">
      <c r="A217" s="252" t="s">
        <v>295</v>
      </c>
      <c r="B217" s="114" t="s">
        <v>297</v>
      </c>
      <c r="C217" s="148"/>
      <c r="D217" s="438">
        <f t="shared" ref="D217:M217" si="46">D158</f>
        <v>0</v>
      </c>
      <c r="E217" s="438">
        <f t="shared" si="46"/>
        <v>0</v>
      </c>
      <c r="F217" s="438">
        <f t="shared" si="46"/>
        <v>0</v>
      </c>
      <c r="G217" s="438">
        <f t="shared" si="46"/>
        <v>0</v>
      </c>
      <c r="H217" s="438">
        <f t="shared" si="46"/>
        <v>0</v>
      </c>
      <c r="I217" s="438">
        <f t="shared" si="46"/>
        <v>0</v>
      </c>
      <c r="J217" s="438">
        <f t="shared" si="46"/>
        <v>1470150</v>
      </c>
      <c r="K217" s="467">
        <f t="shared" si="46"/>
        <v>0</v>
      </c>
      <c r="L217" s="438">
        <f t="shared" si="46"/>
        <v>0</v>
      </c>
      <c r="M217" s="125">
        <f t="shared" si="46"/>
        <v>1470150</v>
      </c>
    </row>
    <row r="218" spans="1:15">
      <c r="A218" s="253" t="s">
        <v>293</v>
      </c>
      <c r="B218" s="224" t="s">
        <v>299</v>
      </c>
      <c r="C218" s="225"/>
      <c r="D218" s="439">
        <f>D3+D4+D5+D6+D7+D8+D9+D10+D11+D114+D115+D43+D45+D48+D50+D47</f>
        <v>0</v>
      </c>
      <c r="E218" s="439">
        <f>E3+E4+E5+E6+E7+E8+E9+E10+E11+E114+E115+E43+E45+E48+E50+E47</f>
        <v>0</v>
      </c>
      <c r="F218" s="439">
        <f>F3+F4+F5+F6+F7+F8+F9+F10+F11+F114+F115+F43+F45+F48+F50+E47</f>
        <v>0</v>
      </c>
      <c r="G218" s="439">
        <f t="shared" ref="G218:M218" si="47">G3+G4+G5+G6+G7+G8+G9+G10+G11+G114+G115+G43+G45+G48+G50+G47</f>
        <v>0</v>
      </c>
      <c r="H218" s="439">
        <f t="shared" si="47"/>
        <v>0</v>
      </c>
      <c r="I218" s="439">
        <f t="shared" si="47"/>
        <v>0</v>
      </c>
      <c r="J218" s="439">
        <f t="shared" si="47"/>
        <v>261367.57</v>
      </c>
      <c r="K218" s="468">
        <f t="shared" si="47"/>
        <v>0</v>
      </c>
      <c r="L218" s="439">
        <f t="shared" si="47"/>
        <v>0</v>
      </c>
      <c r="M218" s="226">
        <f t="shared" si="47"/>
        <v>261367.57</v>
      </c>
    </row>
    <row r="219" spans="1:15">
      <c r="A219" s="299" t="s">
        <v>296</v>
      </c>
      <c r="B219" s="300" t="s">
        <v>727</v>
      </c>
      <c r="C219" s="302"/>
      <c r="D219" s="440">
        <f t="shared" ref="D219:M219" si="48">D159</f>
        <v>0</v>
      </c>
      <c r="E219" s="440">
        <f t="shared" si="48"/>
        <v>0</v>
      </c>
      <c r="F219" s="440">
        <f t="shared" si="48"/>
        <v>0</v>
      </c>
      <c r="G219" s="440">
        <f t="shared" si="48"/>
        <v>0</v>
      </c>
      <c r="H219" s="440">
        <f t="shared" si="48"/>
        <v>0</v>
      </c>
      <c r="I219" s="440">
        <f t="shared" si="48"/>
        <v>0</v>
      </c>
      <c r="J219" s="440">
        <f t="shared" si="48"/>
        <v>3800000</v>
      </c>
      <c r="K219" s="469">
        <f t="shared" si="48"/>
        <v>0</v>
      </c>
      <c r="L219" s="440">
        <f t="shared" si="48"/>
        <v>0</v>
      </c>
      <c r="M219" s="301">
        <f t="shared" si="48"/>
        <v>3800000</v>
      </c>
    </row>
    <row r="220" spans="1:15">
      <c r="A220" s="254" t="s">
        <v>301</v>
      </c>
      <c r="B220" s="115" t="s">
        <v>302</v>
      </c>
      <c r="C220" s="149"/>
      <c r="D220" s="441"/>
      <c r="E220" s="441"/>
      <c r="F220" s="441"/>
      <c r="G220" s="441"/>
      <c r="H220" s="441"/>
      <c r="I220" s="441"/>
      <c r="J220" s="470"/>
      <c r="K220" s="441"/>
      <c r="L220" s="441"/>
      <c r="M220" s="126">
        <f>SUM(D220:L220)</f>
        <v>0</v>
      </c>
    </row>
    <row r="221" spans="1:15">
      <c r="A221" s="254" t="s">
        <v>303</v>
      </c>
      <c r="B221" s="115" t="s">
        <v>304</v>
      </c>
      <c r="C221" s="150"/>
      <c r="D221" s="442"/>
      <c r="E221" s="442"/>
      <c r="F221" s="442"/>
      <c r="G221" s="442"/>
      <c r="H221" s="442"/>
      <c r="I221" s="442"/>
      <c r="J221" s="471">
        <v>2000</v>
      </c>
      <c r="K221" s="442"/>
      <c r="L221" s="442"/>
      <c r="M221" s="126">
        <f t="shared" ref="M221:M245" si="49">SUM(D221:L221)</f>
        <v>2000</v>
      </c>
    </row>
    <row r="222" spans="1:15">
      <c r="A222" s="254" t="s">
        <v>305</v>
      </c>
      <c r="B222" s="115" t="s">
        <v>306</v>
      </c>
      <c r="C222" s="150"/>
      <c r="D222" s="442"/>
      <c r="E222" s="442"/>
      <c r="F222" s="442"/>
      <c r="G222" s="442"/>
      <c r="H222" s="442"/>
      <c r="I222" s="442"/>
      <c r="J222" s="471">
        <v>500</v>
      </c>
      <c r="K222" s="442"/>
      <c r="L222" s="442"/>
      <c r="M222" s="126">
        <f t="shared" si="49"/>
        <v>500</v>
      </c>
    </row>
    <row r="223" spans="1:15">
      <c r="A223" s="254" t="s">
        <v>307</v>
      </c>
      <c r="B223" s="115" t="s">
        <v>308</v>
      </c>
      <c r="C223" s="150"/>
      <c r="D223" s="442"/>
      <c r="E223" s="442"/>
      <c r="F223" s="442"/>
      <c r="G223" s="442"/>
      <c r="H223" s="442"/>
      <c r="I223" s="442"/>
      <c r="J223" s="471">
        <v>500</v>
      </c>
      <c r="K223" s="442"/>
      <c r="L223" s="442"/>
      <c r="M223" s="126">
        <f t="shared" si="49"/>
        <v>500</v>
      </c>
    </row>
    <row r="224" spans="1:15">
      <c r="A224" s="254" t="s">
        <v>309</v>
      </c>
      <c r="B224" s="115" t="s">
        <v>310</v>
      </c>
      <c r="C224" s="150"/>
      <c r="D224" s="442"/>
      <c r="E224" s="442"/>
      <c r="F224" s="442"/>
      <c r="G224" s="442"/>
      <c r="H224" s="442"/>
      <c r="I224" s="442"/>
      <c r="J224" s="471"/>
      <c r="K224" s="442"/>
      <c r="L224" s="442"/>
      <c r="M224" s="126">
        <f t="shared" si="49"/>
        <v>0</v>
      </c>
    </row>
    <row r="225" spans="1:13">
      <c r="A225" s="254" t="s">
        <v>311</v>
      </c>
      <c r="B225" s="115" t="s">
        <v>312</v>
      </c>
      <c r="C225" s="150"/>
      <c r="D225" s="442"/>
      <c r="E225" s="442"/>
      <c r="F225" s="442"/>
      <c r="G225" s="442"/>
      <c r="H225" s="442"/>
      <c r="I225" s="442"/>
      <c r="J225" s="471">
        <v>1000</v>
      </c>
      <c r="K225" s="442"/>
      <c r="L225" s="442"/>
      <c r="M225" s="126">
        <f t="shared" si="49"/>
        <v>1000</v>
      </c>
    </row>
    <row r="226" spans="1:13">
      <c r="A226" s="254" t="s">
        <v>313</v>
      </c>
      <c r="B226" s="115" t="s">
        <v>314</v>
      </c>
      <c r="C226" s="150"/>
      <c r="D226" s="442"/>
      <c r="E226" s="442"/>
      <c r="F226" s="442"/>
      <c r="G226" s="442"/>
      <c r="H226" s="442"/>
      <c r="I226" s="442"/>
      <c r="J226" s="471"/>
      <c r="K226" s="442"/>
      <c r="L226" s="442"/>
      <c r="M226" s="126">
        <f t="shared" si="49"/>
        <v>0</v>
      </c>
    </row>
    <row r="227" spans="1:13">
      <c r="A227" s="254" t="s">
        <v>315</v>
      </c>
      <c r="B227" s="115" t="s">
        <v>316</v>
      </c>
      <c r="C227" s="150"/>
      <c r="D227" s="442"/>
      <c r="E227" s="442"/>
      <c r="F227" s="442"/>
      <c r="G227" s="442"/>
      <c r="H227" s="442"/>
      <c r="I227" s="442"/>
      <c r="J227" s="471">
        <v>1000</v>
      </c>
      <c r="K227" s="442"/>
      <c r="L227" s="442"/>
      <c r="M227" s="126">
        <f t="shared" si="49"/>
        <v>1000</v>
      </c>
    </row>
    <row r="228" spans="1:13">
      <c r="A228" s="254" t="s">
        <v>317</v>
      </c>
      <c r="B228" s="115" t="s">
        <v>318</v>
      </c>
      <c r="C228" s="150"/>
      <c r="D228" s="442"/>
      <c r="E228" s="442"/>
      <c r="F228" s="442"/>
      <c r="G228" s="442"/>
      <c r="H228" s="442"/>
      <c r="I228" s="442"/>
      <c r="J228" s="471">
        <v>2000</v>
      </c>
      <c r="K228" s="442"/>
      <c r="L228" s="442"/>
      <c r="M228" s="126">
        <f t="shared" si="49"/>
        <v>2000</v>
      </c>
    </row>
    <row r="229" spans="1:13">
      <c r="A229" s="254" t="s">
        <v>319</v>
      </c>
      <c r="B229" s="115" t="s">
        <v>320</v>
      </c>
      <c r="C229" s="150"/>
      <c r="D229" s="442"/>
      <c r="E229" s="442"/>
      <c r="F229" s="442"/>
      <c r="G229" s="442"/>
      <c r="H229" s="442"/>
      <c r="I229" s="442"/>
      <c r="J229" s="471">
        <v>1000</v>
      </c>
      <c r="K229" s="442"/>
      <c r="L229" s="442"/>
      <c r="M229" s="126">
        <f t="shared" si="49"/>
        <v>1000</v>
      </c>
    </row>
    <row r="230" spans="1:13">
      <c r="A230" s="254" t="s">
        <v>321</v>
      </c>
      <c r="B230" s="115" t="s">
        <v>322</v>
      </c>
      <c r="C230" s="150"/>
      <c r="D230" s="442"/>
      <c r="E230" s="442"/>
      <c r="F230" s="442"/>
      <c r="G230" s="442"/>
      <c r="H230" s="442"/>
      <c r="I230" s="442"/>
      <c r="J230" s="471">
        <v>500</v>
      </c>
      <c r="K230" s="442"/>
      <c r="L230" s="442"/>
      <c r="M230" s="126">
        <f t="shared" si="49"/>
        <v>500</v>
      </c>
    </row>
    <row r="231" spans="1:13" s="697" customFormat="1">
      <c r="A231" s="702" t="s">
        <v>1253</v>
      </c>
      <c r="B231" s="705" t="s">
        <v>1227</v>
      </c>
      <c r="C231" s="700"/>
      <c r="D231" s="701"/>
      <c r="E231" s="701"/>
      <c r="F231" s="701"/>
      <c r="G231" s="701"/>
      <c r="H231" s="701"/>
      <c r="I231" s="701"/>
      <c r="J231" s="701">
        <v>1000</v>
      </c>
      <c r="K231" s="701"/>
      <c r="L231" s="701"/>
      <c r="M231" s="699">
        <f t="shared" si="49"/>
        <v>1000</v>
      </c>
    </row>
    <row r="232" spans="1:13">
      <c r="A232" s="254" t="s">
        <v>340</v>
      </c>
      <c r="B232" s="115" t="s">
        <v>341</v>
      </c>
      <c r="C232" s="150"/>
      <c r="D232" s="442"/>
      <c r="E232" s="442"/>
      <c r="F232" s="442"/>
      <c r="G232" s="442"/>
      <c r="H232" s="442"/>
      <c r="I232" s="442"/>
      <c r="J232" s="471">
        <v>7000</v>
      </c>
      <c r="K232" s="442"/>
      <c r="L232" s="442"/>
      <c r="M232" s="126">
        <f t="shared" si="49"/>
        <v>7000</v>
      </c>
    </row>
    <row r="233" spans="1:13">
      <c r="A233" s="254" t="s">
        <v>323</v>
      </c>
      <c r="B233" s="115" t="s">
        <v>324</v>
      </c>
      <c r="C233" s="150"/>
      <c r="D233" s="442"/>
      <c r="E233" s="442"/>
      <c r="F233" s="442"/>
      <c r="G233" s="442"/>
      <c r="H233" s="442"/>
      <c r="I233" s="442"/>
      <c r="J233" s="471">
        <v>1000</v>
      </c>
      <c r="K233" s="442"/>
      <c r="L233" s="442"/>
      <c r="M233" s="126">
        <f t="shared" si="49"/>
        <v>1000</v>
      </c>
    </row>
    <row r="234" spans="1:13">
      <c r="A234" s="254" t="s">
        <v>325</v>
      </c>
      <c r="B234" s="115" t="s">
        <v>326</v>
      </c>
      <c r="C234" s="150"/>
      <c r="D234" s="442"/>
      <c r="E234" s="442"/>
      <c r="F234" s="442"/>
      <c r="G234" s="442"/>
      <c r="H234" s="442"/>
      <c r="I234" s="442"/>
      <c r="J234" s="471">
        <v>6000</v>
      </c>
      <c r="K234" s="442"/>
      <c r="L234" s="442"/>
      <c r="M234" s="126">
        <f t="shared" si="49"/>
        <v>6000</v>
      </c>
    </row>
    <row r="235" spans="1:13" ht="19.5">
      <c r="A235" s="291" t="s">
        <v>713</v>
      </c>
      <c r="B235" s="292" t="s">
        <v>715</v>
      </c>
      <c r="C235" s="293"/>
      <c r="D235" s="442"/>
      <c r="E235" s="442"/>
      <c r="F235" s="442"/>
      <c r="G235" s="442"/>
      <c r="H235" s="442"/>
      <c r="I235" s="442"/>
      <c r="J235" s="471">
        <v>15000</v>
      </c>
      <c r="K235" s="442"/>
      <c r="L235" s="442"/>
      <c r="M235" s="126">
        <f t="shared" si="49"/>
        <v>15000</v>
      </c>
    </row>
    <row r="236" spans="1:13" ht="19.899999999999999" customHeight="1">
      <c r="A236" s="291" t="s">
        <v>714</v>
      </c>
      <c r="B236" s="292" t="s">
        <v>716</v>
      </c>
      <c r="C236" s="293"/>
      <c r="D236" s="442"/>
      <c r="E236" s="442"/>
      <c r="F236" s="442"/>
      <c r="G236" s="442"/>
      <c r="H236" s="442"/>
      <c r="I236" s="442"/>
      <c r="J236" s="471">
        <v>229500</v>
      </c>
      <c r="K236" s="442"/>
      <c r="L236" s="442"/>
      <c r="M236" s="126">
        <f t="shared" si="49"/>
        <v>229500</v>
      </c>
    </row>
    <row r="237" spans="1:13">
      <c r="A237" s="254" t="s">
        <v>327</v>
      </c>
      <c r="B237" s="115" t="s">
        <v>328</v>
      </c>
      <c r="C237" s="150"/>
      <c r="D237" s="442"/>
      <c r="E237" s="442"/>
      <c r="F237" s="442"/>
      <c r="G237" s="442"/>
      <c r="H237" s="442"/>
      <c r="I237" s="442"/>
      <c r="J237" s="471">
        <v>227600</v>
      </c>
      <c r="K237" s="442"/>
      <c r="L237" s="442"/>
      <c r="M237" s="126">
        <f t="shared" si="49"/>
        <v>227600</v>
      </c>
    </row>
    <row r="238" spans="1:13">
      <c r="A238" s="254" t="s">
        <v>329</v>
      </c>
      <c r="B238" s="115" t="s">
        <v>330</v>
      </c>
      <c r="C238" s="150"/>
      <c r="D238" s="442"/>
      <c r="E238" s="442"/>
      <c r="F238" s="442"/>
      <c r="G238" s="442"/>
      <c r="H238" s="442"/>
      <c r="I238" s="442"/>
      <c r="J238" s="471">
        <v>2000</v>
      </c>
      <c r="K238" s="442"/>
      <c r="L238" s="442"/>
      <c r="M238" s="126">
        <f t="shared" si="49"/>
        <v>2000</v>
      </c>
    </row>
    <row r="239" spans="1:13">
      <c r="A239" s="254" t="s">
        <v>331</v>
      </c>
      <c r="B239" s="115" t="s">
        <v>332</v>
      </c>
      <c r="C239" s="150"/>
      <c r="D239" s="442"/>
      <c r="E239" s="442"/>
      <c r="F239" s="442"/>
      <c r="G239" s="442"/>
      <c r="H239" s="442"/>
      <c r="I239" s="442"/>
      <c r="J239" s="471">
        <v>1000</v>
      </c>
      <c r="K239" s="442"/>
      <c r="L239" s="442"/>
      <c r="M239" s="126">
        <f t="shared" si="49"/>
        <v>1000</v>
      </c>
    </row>
    <row r="240" spans="1:13">
      <c r="A240" s="254" t="s">
        <v>333</v>
      </c>
      <c r="B240" s="115" t="s">
        <v>334</v>
      </c>
      <c r="C240" s="150"/>
      <c r="D240" s="442"/>
      <c r="E240" s="442"/>
      <c r="F240" s="442"/>
      <c r="G240" s="442"/>
      <c r="H240" s="442"/>
      <c r="I240" s="442"/>
      <c r="J240" s="471">
        <v>6000</v>
      </c>
      <c r="K240" s="442"/>
      <c r="L240" s="442"/>
      <c r="M240" s="126">
        <f t="shared" si="49"/>
        <v>6000</v>
      </c>
    </row>
    <row r="241" spans="1:13">
      <c r="A241" s="30" t="s">
        <v>339</v>
      </c>
      <c r="B241" s="115" t="s">
        <v>342</v>
      </c>
      <c r="C241" s="150"/>
      <c r="D241" s="442"/>
      <c r="E241" s="442"/>
      <c r="F241" s="442"/>
      <c r="G241" s="442"/>
      <c r="H241" s="442"/>
      <c r="I241" s="442"/>
      <c r="J241" s="471">
        <v>3000</v>
      </c>
      <c r="K241" s="442"/>
      <c r="L241" s="442"/>
      <c r="M241" s="126">
        <f t="shared" si="49"/>
        <v>3000</v>
      </c>
    </row>
    <row r="242" spans="1:13">
      <c r="A242" s="30" t="s">
        <v>345</v>
      </c>
      <c r="B242" s="115" t="s">
        <v>691</v>
      </c>
      <c r="C242" s="150"/>
      <c r="D242" s="442"/>
      <c r="E242" s="442"/>
      <c r="F242" s="442"/>
      <c r="G242" s="442"/>
      <c r="H242" s="442"/>
      <c r="I242" s="442"/>
      <c r="J242" s="471">
        <v>2000</v>
      </c>
      <c r="K242" s="442"/>
      <c r="L242" s="442"/>
      <c r="M242" s="126">
        <f t="shared" si="49"/>
        <v>2000</v>
      </c>
    </row>
    <row r="243" spans="1:13">
      <c r="A243" s="281" t="s">
        <v>689</v>
      </c>
      <c r="B243" s="282" t="s">
        <v>692</v>
      </c>
      <c r="C243" s="283"/>
      <c r="D243" s="442"/>
      <c r="E243" s="442"/>
      <c r="F243" s="442"/>
      <c r="G243" s="442"/>
      <c r="H243" s="442"/>
      <c r="I243" s="442"/>
      <c r="J243" s="471">
        <v>2000</v>
      </c>
      <c r="K243" s="442"/>
      <c r="L243" s="442"/>
      <c r="M243" s="126">
        <f t="shared" si="49"/>
        <v>2000</v>
      </c>
    </row>
    <row r="244" spans="1:13">
      <c r="A244" s="281" t="s">
        <v>690</v>
      </c>
      <c r="B244" s="282" t="s">
        <v>693</v>
      </c>
      <c r="C244" s="283"/>
      <c r="D244" s="442"/>
      <c r="E244" s="442"/>
      <c r="F244" s="442"/>
      <c r="G244" s="442"/>
      <c r="H244" s="442"/>
      <c r="I244" s="442"/>
      <c r="J244" s="471">
        <v>5000</v>
      </c>
      <c r="K244" s="442"/>
      <c r="L244" s="442"/>
      <c r="M244" s="126">
        <f t="shared" si="49"/>
        <v>5000</v>
      </c>
    </row>
    <row r="245" spans="1:13" ht="10.9" customHeight="1">
      <c r="A245" s="30" t="s">
        <v>1050</v>
      </c>
      <c r="B245" s="115" t="s">
        <v>912</v>
      </c>
      <c r="C245" s="452" t="s">
        <v>679</v>
      </c>
      <c r="D245" s="441"/>
      <c r="E245" s="441"/>
      <c r="F245" s="441"/>
      <c r="G245" s="441"/>
      <c r="H245" s="441"/>
      <c r="I245" s="441"/>
      <c r="J245" s="470">
        <v>6000</v>
      </c>
      <c r="K245" s="441"/>
      <c r="L245" s="441"/>
      <c r="M245" s="126">
        <f t="shared" si="49"/>
        <v>6000</v>
      </c>
    </row>
    <row r="246" spans="1:13" ht="14.45" customHeight="1">
      <c r="A246" s="255" t="s">
        <v>338</v>
      </c>
      <c r="B246" s="116" t="s">
        <v>336</v>
      </c>
      <c r="C246" s="151"/>
      <c r="D246" s="443">
        <f t="shared" ref="D246:L246" si="50">SUM(D220:D245)</f>
        <v>0</v>
      </c>
      <c r="E246" s="443">
        <f t="shared" si="50"/>
        <v>0</v>
      </c>
      <c r="F246" s="443">
        <f t="shared" si="50"/>
        <v>0</v>
      </c>
      <c r="G246" s="443">
        <f t="shared" si="50"/>
        <v>0</v>
      </c>
      <c r="H246" s="443">
        <f t="shared" si="50"/>
        <v>0</v>
      </c>
      <c r="I246" s="443">
        <f t="shared" si="50"/>
        <v>0</v>
      </c>
      <c r="J246" s="443">
        <f t="shared" si="50"/>
        <v>522600</v>
      </c>
      <c r="K246" s="443">
        <f t="shared" si="50"/>
        <v>0</v>
      </c>
      <c r="L246" s="443">
        <f t="shared" si="50"/>
        <v>0</v>
      </c>
      <c r="M246" s="100">
        <f t="shared" ref="M246" si="51">SUM(M220:M245)</f>
        <v>522600</v>
      </c>
    </row>
    <row r="247" spans="1:13">
      <c r="A247" s="256"/>
      <c r="B247" s="51" t="s">
        <v>606</v>
      </c>
      <c r="C247" s="138"/>
      <c r="D247" s="444"/>
      <c r="E247" s="444"/>
      <c r="F247" s="444"/>
      <c r="G247" s="444"/>
      <c r="H247" s="444"/>
      <c r="I247" s="444"/>
      <c r="J247" s="444"/>
      <c r="K247" s="444"/>
      <c r="L247" s="444"/>
      <c r="M247" s="47"/>
    </row>
    <row r="248" spans="1:13">
      <c r="A248" s="257" t="s">
        <v>507</v>
      </c>
      <c r="B248" s="106" t="s">
        <v>124</v>
      </c>
      <c r="C248" s="137" t="s">
        <v>125</v>
      </c>
      <c r="D248" s="513"/>
      <c r="E248" s="513"/>
      <c r="F248" s="514"/>
      <c r="G248" s="514"/>
      <c r="H248" s="514"/>
      <c r="I248" s="514"/>
      <c r="J248" s="514"/>
      <c r="K248" s="514"/>
      <c r="L248" s="514"/>
      <c r="M248" s="127">
        <f t="shared" ref="M248:M322" si="52">SUM(D248:L248)</f>
        <v>0</v>
      </c>
    </row>
    <row r="249" spans="1:13">
      <c r="A249" s="258" t="s">
        <v>508</v>
      </c>
      <c r="B249" s="105" t="s">
        <v>126</v>
      </c>
      <c r="C249" s="137"/>
      <c r="D249" s="513"/>
      <c r="E249" s="513"/>
      <c r="F249" s="514"/>
      <c r="G249" s="514"/>
      <c r="H249" s="514"/>
      <c r="I249" s="514"/>
      <c r="J249" s="514"/>
      <c r="K249" s="514"/>
      <c r="L249" s="514"/>
      <c r="M249" s="127">
        <f t="shared" si="52"/>
        <v>0</v>
      </c>
    </row>
    <row r="250" spans="1:13">
      <c r="A250" s="259" t="s">
        <v>509</v>
      </c>
      <c r="B250" s="106" t="s">
        <v>127</v>
      </c>
      <c r="C250" s="137"/>
      <c r="D250" s="513"/>
      <c r="E250" s="513"/>
      <c r="F250" s="514"/>
      <c r="G250" s="514"/>
      <c r="H250" s="514"/>
      <c r="I250" s="514"/>
      <c r="J250" s="514"/>
      <c r="K250" s="514"/>
      <c r="L250" s="514"/>
      <c r="M250" s="127">
        <f t="shared" si="52"/>
        <v>0</v>
      </c>
    </row>
    <row r="251" spans="1:13">
      <c r="A251" s="259" t="s">
        <v>510</v>
      </c>
      <c r="B251" s="106" t="s">
        <v>128</v>
      </c>
      <c r="C251" s="137"/>
      <c r="D251" s="513"/>
      <c r="E251" s="513"/>
      <c r="F251" s="514"/>
      <c r="G251" s="514"/>
      <c r="H251" s="514"/>
      <c r="I251" s="514"/>
      <c r="J251" s="514"/>
      <c r="K251" s="514"/>
      <c r="L251" s="514"/>
      <c r="M251" s="127">
        <f t="shared" si="52"/>
        <v>0</v>
      </c>
    </row>
    <row r="252" spans="1:13">
      <c r="A252" s="259" t="s">
        <v>511</v>
      </c>
      <c r="B252" s="106" t="s">
        <v>343</v>
      </c>
      <c r="C252" s="137"/>
      <c r="D252" s="513"/>
      <c r="E252" s="513"/>
      <c r="F252" s="514"/>
      <c r="G252" s="514"/>
      <c r="H252" s="514"/>
      <c r="I252" s="514"/>
      <c r="J252" s="514"/>
      <c r="K252" s="514"/>
      <c r="L252" s="514"/>
      <c r="M252" s="127">
        <f t="shared" si="52"/>
        <v>0</v>
      </c>
    </row>
    <row r="253" spans="1:13">
      <c r="A253" s="259" t="s">
        <v>512</v>
      </c>
      <c r="B253" s="106" t="s">
        <v>129</v>
      </c>
      <c r="C253" s="137"/>
      <c r="D253" s="513"/>
      <c r="E253" s="513"/>
      <c r="F253" s="514"/>
      <c r="G253" s="514"/>
      <c r="H253" s="514"/>
      <c r="I253" s="514"/>
      <c r="J253" s="514"/>
      <c r="K253" s="514"/>
      <c r="L253" s="514"/>
      <c r="M253" s="127">
        <f t="shared" si="52"/>
        <v>0</v>
      </c>
    </row>
    <row r="254" spans="1:13">
      <c r="A254" s="259" t="s">
        <v>513</v>
      </c>
      <c r="B254" s="106" t="s">
        <v>130</v>
      </c>
      <c r="C254" s="137"/>
      <c r="D254" s="513"/>
      <c r="E254" s="513"/>
      <c r="F254" s="514"/>
      <c r="G254" s="514"/>
      <c r="H254" s="514"/>
      <c r="I254" s="514"/>
      <c r="J254" s="514"/>
      <c r="K254" s="514"/>
      <c r="L254" s="514"/>
      <c r="M254" s="127">
        <f t="shared" si="52"/>
        <v>0</v>
      </c>
    </row>
    <row r="255" spans="1:13">
      <c r="A255" s="259" t="s">
        <v>514</v>
      </c>
      <c r="B255" s="106" t="s">
        <v>131</v>
      </c>
      <c r="C255" s="137"/>
      <c r="D255" s="513"/>
      <c r="E255" s="513"/>
      <c r="F255" s="514"/>
      <c r="G255" s="514"/>
      <c r="H255" s="514"/>
      <c r="I255" s="514"/>
      <c r="J255" s="514"/>
      <c r="K255" s="514"/>
      <c r="L255" s="514"/>
      <c r="M255" s="127">
        <f t="shared" si="52"/>
        <v>0</v>
      </c>
    </row>
    <row r="256" spans="1:13">
      <c r="A256" s="259" t="s">
        <v>515</v>
      </c>
      <c r="B256" s="106" t="s">
        <v>132</v>
      </c>
      <c r="C256" s="137"/>
      <c r="D256" s="513"/>
      <c r="E256" s="513"/>
      <c r="F256" s="514"/>
      <c r="G256" s="514"/>
      <c r="H256" s="514"/>
      <c r="I256" s="514"/>
      <c r="J256" s="514"/>
      <c r="K256" s="514"/>
      <c r="L256" s="514"/>
      <c r="M256" s="127">
        <f t="shared" si="52"/>
        <v>0</v>
      </c>
    </row>
    <row r="257" spans="1:13">
      <c r="A257" s="241" t="s">
        <v>516</v>
      </c>
      <c r="B257" s="107" t="s">
        <v>133</v>
      </c>
      <c r="C257" s="138"/>
      <c r="D257" s="515"/>
      <c r="E257" s="515"/>
      <c r="F257" s="516"/>
      <c r="G257" s="516"/>
      <c r="H257" s="516">
        <v>494.2</v>
      </c>
      <c r="I257" s="516"/>
      <c r="J257" s="516">
        <v>243.6</v>
      </c>
      <c r="K257" s="516"/>
      <c r="L257" s="517"/>
      <c r="M257" s="267">
        <f t="shared" si="52"/>
        <v>737.8</v>
      </c>
    </row>
    <row r="258" spans="1:13">
      <c r="A258" s="241" t="s">
        <v>517</v>
      </c>
      <c r="B258" s="107" t="s">
        <v>134</v>
      </c>
      <c r="C258" s="138"/>
      <c r="D258" s="515"/>
      <c r="E258" s="515"/>
      <c r="F258" s="516"/>
      <c r="G258" s="516"/>
      <c r="H258" s="516">
        <v>526.20000000000005</v>
      </c>
      <c r="I258" s="516"/>
      <c r="J258" s="516">
        <v>259.26</v>
      </c>
      <c r="K258" s="516"/>
      <c r="L258" s="517"/>
      <c r="M258" s="267">
        <f t="shared" si="52"/>
        <v>785.46</v>
      </c>
    </row>
    <row r="259" spans="1:13">
      <c r="A259" s="241" t="s">
        <v>518</v>
      </c>
      <c r="B259" s="107" t="s">
        <v>135</v>
      </c>
      <c r="C259" s="138"/>
      <c r="D259" s="515"/>
      <c r="E259" s="515"/>
      <c r="F259" s="516"/>
      <c r="G259" s="516"/>
      <c r="H259" s="516"/>
      <c r="I259" s="516"/>
      <c r="J259" s="516"/>
      <c r="K259" s="516"/>
      <c r="L259" s="517"/>
      <c r="M259" s="267">
        <f t="shared" si="52"/>
        <v>0</v>
      </c>
    </row>
    <row r="260" spans="1:13">
      <c r="A260" s="241" t="s">
        <v>519</v>
      </c>
      <c r="B260" s="108" t="s">
        <v>136</v>
      </c>
      <c r="C260" s="138" t="s">
        <v>351</v>
      </c>
      <c r="D260" s="515"/>
      <c r="E260" s="515"/>
      <c r="F260" s="516"/>
      <c r="G260" s="516"/>
      <c r="H260" s="516"/>
      <c r="I260" s="516"/>
      <c r="J260" s="516"/>
      <c r="K260" s="516"/>
      <c r="L260" s="517"/>
      <c r="M260" s="267">
        <f t="shared" si="52"/>
        <v>0</v>
      </c>
    </row>
    <row r="261" spans="1:13" ht="17.25">
      <c r="A261" s="332" t="s">
        <v>753</v>
      </c>
      <c r="B261" s="337" t="s">
        <v>754</v>
      </c>
      <c r="C261" s="336" t="s">
        <v>755</v>
      </c>
      <c r="D261" s="515"/>
      <c r="E261" s="515"/>
      <c r="F261" s="516"/>
      <c r="G261" s="516"/>
      <c r="H261" s="516"/>
      <c r="I261" s="516"/>
      <c r="J261" s="516"/>
      <c r="K261" s="516"/>
      <c r="L261" s="517"/>
      <c r="M261" s="267">
        <f t="shared" si="52"/>
        <v>0</v>
      </c>
    </row>
    <row r="262" spans="1:13">
      <c r="A262" s="242" t="s">
        <v>658</v>
      </c>
      <c r="B262" s="108" t="s">
        <v>634</v>
      </c>
      <c r="C262" s="138"/>
      <c r="D262" s="515"/>
      <c r="E262" s="515"/>
      <c r="F262" s="516"/>
      <c r="G262" s="516"/>
      <c r="H262" s="516"/>
      <c r="I262" s="516"/>
      <c r="J262" s="516"/>
      <c r="K262" s="516"/>
      <c r="L262" s="517"/>
      <c r="M262" s="267">
        <f t="shared" si="52"/>
        <v>0</v>
      </c>
    </row>
    <row r="263" spans="1:13">
      <c r="A263" s="241" t="s">
        <v>520</v>
      </c>
      <c r="B263" s="107" t="s">
        <v>137</v>
      </c>
      <c r="C263" s="138"/>
      <c r="D263" s="515"/>
      <c r="E263" s="515"/>
      <c r="F263" s="516"/>
      <c r="G263" s="516"/>
      <c r="H263" s="516"/>
      <c r="I263" s="516"/>
      <c r="J263" s="516"/>
      <c r="K263" s="516"/>
      <c r="L263" s="517"/>
      <c r="M263" s="267">
        <f t="shared" si="52"/>
        <v>0</v>
      </c>
    </row>
    <row r="264" spans="1:13">
      <c r="A264" s="241" t="s">
        <v>521</v>
      </c>
      <c r="B264" s="107" t="s">
        <v>138</v>
      </c>
      <c r="C264" s="138"/>
      <c r="D264" s="515"/>
      <c r="E264" s="515"/>
      <c r="F264" s="516"/>
      <c r="G264" s="516"/>
      <c r="H264" s="516"/>
      <c r="I264" s="516"/>
      <c r="J264" s="516"/>
      <c r="K264" s="516"/>
      <c r="L264" s="517"/>
      <c r="M264" s="267">
        <f t="shared" si="52"/>
        <v>0</v>
      </c>
    </row>
    <row r="265" spans="1:13">
      <c r="A265" s="241" t="s">
        <v>522</v>
      </c>
      <c r="B265" s="107" t="s">
        <v>139</v>
      </c>
      <c r="C265" s="138"/>
      <c r="D265" s="515"/>
      <c r="E265" s="515"/>
      <c r="F265" s="516"/>
      <c r="G265" s="516"/>
      <c r="H265" s="516"/>
      <c r="I265" s="516"/>
      <c r="J265" s="516"/>
      <c r="K265" s="516"/>
      <c r="L265" s="517"/>
      <c r="M265" s="267">
        <f t="shared" si="52"/>
        <v>0</v>
      </c>
    </row>
    <row r="266" spans="1:13">
      <c r="A266" s="243" t="s">
        <v>523</v>
      </c>
      <c r="B266" s="109" t="s">
        <v>140</v>
      </c>
      <c r="C266" s="139"/>
      <c r="D266" s="515"/>
      <c r="E266" s="515"/>
      <c r="F266" s="517"/>
      <c r="G266" s="517"/>
      <c r="H266" s="517"/>
      <c r="I266" s="517"/>
      <c r="J266" s="517"/>
      <c r="K266" s="517"/>
      <c r="L266" s="517"/>
      <c r="M266" s="267">
        <f t="shared" si="52"/>
        <v>0</v>
      </c>
    </row>
    <row r="267" spans="1:13">
      <c r="A267" s="241" t="s">
        <v>352</v>
      </c>
      <c r="B267" s="107" t="s">
        <v>141</v>
      </c>
      <c r="C267" s="138"/>
      <c r="D267" s="515"/>
      <c r="E267" s="515"/>
      <c r="F267" s="516"/>
      <c r="G267" s="516"/>
      <c r="H267" s="516"/>
      <c r="I267" s="516"/>
      <c r="J267" s="516">
        <v>361.53</v>
      </c>
      <c r="K267" s="516"/>
      <c r="L267" s="517"/>
      <c r="M267" s="267">
        <f t="shared" si="52"/>
        <v>361.53</v>
      </c>
    </row>
    <row r="268" spans="1:13">
      <c r="A268" s="241" t="s">
        <v>524</v>
      </c>
      <c r="B268" s="107" t="s">
        <v>142</v>
      </c>
      <c r="C268" s="138"/>
      <c r="D268" s="515"/>
      <c r="E268" s="515"/>
      <c r="F268" s="516"/>
      <c r="G268" s="516"/>
      <c r="H268" s="516"/>
      <c r="I268" s="516"/>
      <c r="J268" s="516"/>
      <c r="K268" s="516"/>
      <c r="L268" s="517"/>
      <c r="M268" s="267">
        <f t="shared" si="52"/>
        <v>0</v>
      </c>
    </row>
    <row r="269" spans="1:13">
      <c r="A269" s="241" t="s">
        <v>525</v>
      </c>
      <c r="B269" s="107" t="s">
        <v>143</v>
      </c>
      <c r="C269" s="138"/>
      <c r="D269" s="515"/>
      <c r="E269" s="515"/>
      <c r="F269" s="516"/>
      <c r="G269" s="516"/>
      <c r="H269" s="516"/>
      <c r="I269" s="516"/>
      <c r="J269" s="516"/>
      <c r="K269" s="516"/>
      <c r="L269" s="517"/>
      <c r="M269" s="267">
        <f t="shared" si="52"/>
        <v>0</v>
      </c>
    </row>
    <row r="270" spans="1:13">
      <c r="A270" s="241" t="s">
        <v>526</v>
      </c>
      <c r="B270" s="107" t="s">
        <v>144</v>
      </c>
      <c r="C270" s="138"/>
      <c r="D270" s="515"/>
      <c r="E270" s="515"/>
      <c r="F270" s="516"/>
      <c r="G270" s="516"/>
      <c r="H270" s="516"/>
      <c r="I270" s="516"/>
      <c r="J270" s="516"/>
      <c r="K270" s="516"/>
      <c r="L270" s="517"/>
      <c r="M270" s="267">
        <f t="shared" si="52"/>
        <v>0</v>
      </c>
    </row>
    <row r="271" spans="1:13">
      <c r="A271" s="241" t="s">
        <v>527</v>
      </c>
      <c r="B271" s="107" t="s">
        <v>145</v>
      </c>
      <c r="C271" s="138"/>
      <c r="D271" s="515"/>
      <c r="E271" s="515"/>
      <c r="F271" s="516"/>
      <c r="G271" s="516"/>
      <c r="H271" s="516"/>
      <c r="I271" s="516"/>
      <c r="J271" s="516"/>
      <c r="K271" s="516"/>
      <c r="L271" s="517"/>
      <c r="M271" s="267">
        <f t="shared" si="52"/>
        <v>0</v>
      </c>
    </row>
    <row r="272" spans="1:13">
      <c r="A272" s="241" t="s">
        <v>360</v>
      </c>
      <c r="B272" s="107" t="s">
        <v>146</v>
      </c>
      <c r="C272" s="138"/>
      <c r="D272" s="515"/>
      <c r="E272" s="515"/>
      <c r="F272" s="516"/>
      <c r="G272" s="516"/>
      <c r="H272" s="516"/>
      <c r="I272" s="516"/>
      <c r="J272" s="516">
        <v>5225.49</v>
      </c>
      <c r="K272" s="516"/>
      <c r="L272" s="517"/>
      <c r="M272" s="267">
        <f t="shared" si="52"/>
        <v>5225.49</v>
      </c>
    </row>
    <row r="273" spans="1:13">
      <c r="A273" s="241" t="s">
        <v>528</v>
      </c>
      <c r="B273" s="107" t="s">
        <v>147</v>
      </c>
      <c r="C273" s="138"/>
      <c r="D273" s="515"/>
      <c r="E273" s="515"/>
      <c r="F273" s="516"/>
      <c r="G273" s="516"/>
      <c r="H273" s="516"/>
      <c r="I273" s="516"/>
      <c r="J273" s="516"/>
      <c r="K273" s="516"/>
      <c r="L273" s="517"/>
      <c r="M273" s="267">
        <f t="shared" si="52"/>
        <v>0</v>
      </c>
    </row>
    <row r="274" spans="1:13">
      <c r="A274" s="241" t="s">
        <v>359</v>
      </c>
      <c r="B274" s="107" t="s">
        <v>148</v>
      </c>
      <c r="C274" s="138"/>
      <c r="D274" s="515"/>
      <c r="E274" s="515"/>
      <c r="F274" s="516"/>
      <c r="G274" s="516"/>
      <c r="H274" s="516"/>
      <c r="I274" s="516"/>
      <c r="J274" s="516">
        <v>16214.1</v>
      </c>
      <c r="K274" s="516"/>
      <c r="L274" s="517"/>
      <c r="M274" s="267">
        <f t="shared" si="52"/>
        <v>16214.1</v>
      </c>
    </row>
    <row r="275" spans="1:13">
      <c r="A275" s="241" t="s">
        <v>529</v>
      </c>
      <c r="B275" s="107" t="s">
        <v>149</v>
      </c>
      <c r="C275" s="138"/>
      <c r="D275" s="515"/>
      <c r="E275" s="515"/>
      <c r="F275" s="516"/>
      <c r="G275" s="516"/>
      <c r="H275" s="516"/>
      <c r="I275" s="516"/>
      <c r="J275" s="516"/>
      <c r="K275" s="516"/>
      <c r="L275" s="517"/>
      <c r="M275" s="267">
        <f t="shared" si="52"/>
        <v>0</v>
      </c>
    </row>
    <row r="276" spans="1:13">
      <c r="A276" s="241" t="s">
        <v>530</v>
      </c>
      <c r="B276" s="107" t="s">
        <v>150</v>
      </c>
      <c r="C276" s="138"/>
      <c r="D276" s="515"/>
      <c r="E276" s="515"/>
      <c r="F276" s="516"/>
      <c r="G276" s="516"/>
      <c r="H276" s="516"/>
      <c r="I276" s="516"/>
      <c r="J276" s="516"/>
      <c r="K276" s="516"/>
      <c r="L276" s="517"/>
      <c r="M276" s="267">
        <f t="shared" si="52"/>
        <v>0</v>
      </c>
    </row>
    <row r="277" spans="1:13">
      <c r="A277" s="241" t="s">
        <v>531</v>
      </c>
      <c r="B277" s="107" t="s">
        <v>151</v>
      </c>
      <c r="C277" s="138"/>
      <c r="D277" s="515"/>
      <c r="E277" s="515"/>
      <c r="F277" s="516"/>
      <c r="G277" s="516"/>
      <c r="H277" s="516"/>
      <c r="I277" s="516"/>
      <c r="J277" s="516"/>
      <c r="K277" s="516"/>
      <c r="L277" s="517"/>
      <c r="M277" s="267">
        <f t="shared" si="52"/>
        <v>0</v>
      </c>
    </row>
    <row r="278" spans="1:13">
      <c r="A278" s="241" t="s">
        <v>532</v>
      </c>
      <c r="B278" s="107" t="s">
        <v>152</v>
      </c>
      <c r="C278" s="138"/>
      <c r="D278" s="515"/>
      <c r="E278" s="515"/>
      <c r="F278" s="516"/>
      <c r="G278" s="516"/>
      <c r="H278" s="516"/>
      <c r="I278" s="516"/>
      <c r="J278" s="516"/>
      <c r="K278" s="516"/>
      <c r="L278" s="517"/>
      <c r="M278" s="267">
        <f t="shared" si="52"/>
        <v>0</v>
      </c>
    </row>
    <row r="279" spans="1:13">
      <c r="A279" s="241" t="s">
        <v>533</v>
      </c>
      <c r="B279" s="107" t="s">
        <v>153</v>
      </c>
      <c r="C279" s="138"/>
      <c r="D279" s="515"/>
      <c r="E279" s="515"/>
      <c r="F279" s="516"/>
      <c r="G279" s="516"/>
      <c r="H279" s="516"/>
      <c r="I279" s="516"/>
      <c r="J279" s="516"/>
      <c r="K279" s="516"/>
      <c r="L279" s="517"/>
      <c r="M279" s="267">
        <f t="shared" si="52"/>
        <v>0</v>
      </c>
    </row>
    <row r="280" spans="1:13">
      <c r="A280" s="241" t="s">
        <v>534</v>
      </c>
      <c r="B280" s="107" t="s">
        <v>154</v>
      </c>
      <c r="C280" s="138"/>
      <c r="D280" s="515"/>
      <c r="E280" s="515"/>
      <c r="F280" s="516"/>
      <c r="G280" s="516"/>
      <c r="H280" s="516"/>
      <c r="I280" s="516">
        <v>112</v>
      </c>
      <c r="J280" s="516"/>
      <c r="K280" s="516"/>
      <c r="L280" s="517"/>
      <c r="M280" s="267">
        <f t="shared" si="52"/>
        <v>112</v>
      </c>
    </row>
    <row r="281" spans="1:13">
      <c r="A281" s="241" t="s">
        <v>535</v>
      </c>
      <c r="B281" s="107" t="s">
        <v>155</v>
      </c>
      <c r="C281" s="138"/>
      <c r="D281" s="515"/>
      <c r="E281" s="515"/>
      <c r="F281" s="516"/>
      <c r="G281" s="516"/>
      <c r="H281" s="516"/>
      <c r="I281" s="516"/>
      <c r="J281" s="516"/>
      <c r="K281" s="516"/>
      <c r="L281" s="517"/>
      <c r="M281" s="267">
        <f t="shared" si="52"/>
        <v>0</v>
      </c>
    </row>
    <row r="282" spans="1:13">
      <c r="A282" s="241" t="s">
        <v>536</v>
      </c>
      <c r="B282" s="107" t="s">
        <v>156</v>
      </c>
      <c r="C282" s="138"/>
      <c r="D282" s="515"/>
      <c r="E282" s="515"/>
      <c r="F282" s="516"/>
      <c r="G282" s="516"/>
      <c r="H282" s="516"/>
      <c r="I282" s="516"/>
      <c r="J282" s="516"/>
      <c r="K282" s="516"/>
      <c r="L282" s="517"/>
      <c r="M282" s="267">
        <f t="shared" si="52"/>
        <v>0</v>
      </c>
    </row>
    <row r="283" spans="1:13">
      <c r="A283" s="241" t="s">
        <v>537</v>
      </c>
      <c r="B283" s="107" t="s">
        <v>157</v>
      </c>
      <c r="C283" s="138"/>
      <c r="D283" s="515"/>
      <c r="E283" s="515"/>
      <c r="F283" s="516"/>
      <c r="G283" s="516"/>
      <c r="H283" s="516"/>
      <c r="I283" s="516"/>
      <c r="J283" s="516"/>
      <c r="K283" s="516"/>
      <c r="L283" s="517"/>
      <c r="M283" s="267">
        <f t="shared" si="52"/>
        <v>0</v>
      </c>
    </row>
    <row r="284" spans="1:13">
      <c r="A284" s="241" t="s">
        <v>538</v>
      </c>
      <c r="B284" s="107" t="s">
        <v>158</v>
      </c>
      <c r="C284" s="138"/>
      <c r="D284" s="515"/>
      <c r="E284" s="515"/>
      <c r="F284" s="516"/>
      <c r="G284" s="516"/>
      <c r="H284" s="516"/>
      <c r="I284" s="516"/>
      <c r="J284" s="516"/>
      <c r="K284" s="516"/>
      <c r="L284" s="517"/>
      <c r="M284" s="267">
        <f t="shared" si="52"/>
        <v>0</v>
      </c>
    </row>
    <row r="285" spans="1:13">
      <c r="A285" s="241" t="s">
        <v>539</v>
      </c>
      <c r="B285" s="107" t="s">
        <v>159</v>
      </c>
      <c r="C285" s="138"/>
      <c r="D285" s="515"/>
      <c r="E285" s="515"/>
      <c r="F285" s="516"/>
      <c r="G285" s="516"/>
      <c r="H285" s="516"/>
      <c r="I285" s="516"/>
      <c r="J285" s="516"/>
      <c r="K285" s="516"/>
      <c r="L285" s="517"/>
      <c r="M285" s="267">
        <f t="shared" si="52"/>
        <v>0</v>
      </c>
    </row>
    <row r="286" spans="1:13">
      <c r="A286" s="231" t="s">
        <v>540</v>
      </c>
      <c r="B286" s="109" t="s">
        <v>160</v>
      </c>
      <c r="C286" s="140"/>
      <c r="D286" s="515"/>
      <c r="E286" s="515"/>
      <c r="F286" s="518"/>
      <c r="G286" s="518"/>
      <c r="H286" s="518"/>
      <c r="I286" s="518"/>
      <c r="J286" s="518"/>
      <c r="K286" s="518"/>
      <c r="L286" s="518"/>
      <c r="M286" s="267">
        <f t="shared" si="52"/>
        <v>0</v>
      </c>
    </row>
    <row r="287" spans="1:13">
      <c r="A287" s="241" t="s">
        <v>541</v>
      </c>
      <c r="B287" s="107" t="s">
        <v>161</v>
      </c>
      <c r="C287" s="138"/>
      <c r="D287" s="515"/>
      <c r="E287" s="515"/>
      <c r="F287" s="516"/>
      <c r="G287" s="516"/>
      <c r="H287" s="516"/>
      <c r="I287" s="516"/>
      <c r="J287" s="516"/>
      <c r="K287" s="516"/>
      <c r="L287" s="517"/>
      <c r="M287" s="267">
        <f t="shared" si="52"/>
        <v>0</v>
      </c>
    </row>
    <row r="288" spans="1:13" ht="25.5">
      <c r="A288" s="288" t="s">
        <v>717</v>
      </c>
      <c r="B288" s="289" t="s">
        <v>708</v>
      </c>
      <c r="C288" s="333" t="s">
        <v>125</v>
      </c>
      <c r="D288" s="519"/>
      <c r="E288" s="519"/>
      <c r="F288" s="520"/>
      <c r="G288" s="520"/>
      <c r="H288" s="520"/>
      <c r="I288" s="520"/>
      <c r="J288" s="520"/>
      <c r="K288" s="520"/>
      <c r="L288" s="520"/>
      <c r="M288" s="294">
        <f t="shared" si="52"/>
        <v>0</v>
      </c>
    </row>
    <row r="289" spans="1:13" ht="25.5">
      <c r="A289" s="284" t="s">
        <v>718</v>
      </c>
      <c r="B289" s="285" t="s">
        <v>705</v>
      </c>
      <c r="C289" s="334"/>
      <c r="D289" s="515"/>
      <c r="E289" s="515"/>
      <c r="F289" s="516"/>
      <c r="G289" s="516"/>
      <c r="H289" s="516"/>
      <c r="I289" s="516"/>
      <c r="J289" s="516"/>
      <c r="K289" s="516"/>
      <c r="L289" s="517"/>
      <c r="M289" s="267">
        <f t="shared" si="52"/>
        <v>0</v>
      </c>
    </row>
    <row r="290" spans="1:13" ht="25.5">
      <c r="A290" s="288" t="s">
        <v>719</v>
      </c>
      <c r="B290" s="289" t="s">
        <v>706</v>
      </c>
      <c r="C290" s="333" t="s">
        <v>125</v>
      </c>
      <c r="D290" s="519"/>
      <c r="E290" s="519"/>
      <c r="F290" s="520"/>
      <c r="G290" s="520"/>
      <c r="H290" s="520"/>
      <c r="I290" s="520"/>
      <c r="J290" s="520"/>
      <c r="K290" s="520"/>
      <c r="L290" s="520"/>
      <c r="M290" s="294">
        <f t="shared" si="52"/>
        <v>0</v>
      </c>
    </row>
    <row r="291" spans="1:13" ht="25.5">
      <c r="A291" s="284" t="s">
        <v>720</v>
      </c>
      <c r="B291" s="285" t="s">
        <v>707</v>
      </c>
      <c r="C291" s="334"/>
      <c r="D291" s="515"/>
      <c r="E291" s="515"/>
      <c r="F291" s="516"/>
      <c r="G291" s="516"/>
      <c r="H291" s="516"/>
      <c r="I291" s="516"/>
      <c r="J291" s="516"/>
      <c r="K291" s="516"/>
      <c r="L291" s="517"/>
      <c r="M291" s="267">
        <f t="shared" si="52"/>
        <v>0</v>
      </c>
    </row>
    <row r="292" spans="1:13" ht="25.5">
      <c r="A292" s="288" t="s">
        <v>721</v>
      </c>
      <c r="B292" s="289" t="s">
        <v>709</v>
      </c>
      <c r="C292" s="333" t="s">
        <v>125</v>
      </c>
      <c r="D292" s="519"/>
      <c r="E292" s="519"/>
      <c r="F292" s="520"/>
      <c r="G292" s="520"/>
      <c r="H292" s="520"/>
      <c r="I292" s="520"/>
      <c r="J292" s="520"/>
      <c r="K292" s="520"/>
      <c r="L292" s="520"/>
      <c r="M292" s="294">
        <f t="shared" si="52"/>
        <v>0</v>
      </c>
    </row>
    <row r="293" spans="1:13" ht="25.5">
      <c r="A293" s="284" t="s">
        <v>722</v>
      </c>
      <c r="B293" s="285" t="s">
        <v>710</v>
      </c>
      <c r="C293" s="334"/>
      <c r="D293" s="515"/>
      <c r="E293" s="515"/>
      <c r="F293" s="516"/>
      <c r="G293" s="516"/>
      <c r="H293" s="516"/>
      <c r="I293" s="516"/>
      <c r="J293" s="516"/>
      <c r="K293" s="516"/>
      <c r="L293" s="517"/>
      <c r="M293" s="267">
        <f t="shared" si="52"/>
        <v>0</v>
      </c>
    </row>
    <row r="294" spans="1:13" ht="25.5">
      <c r="A294" s="288" t="s">
        <v>723</v>
      </c>
      <c r="B294" s="289" t="s">
        <v>711</v>
      </c>
      <c r="C294" s="333" t="s">
        <v>125</v>
      </c>
      <c r="D294" s="519"/>
      <c r="E294" s="519"/>
      <c r="F294" s="520"/>
      <c r="G294" s="520"/>
      <c r="H294" s="520"/>
      <c r="I294" s="520"/>
      <c r="J294" s="520"/>
      <c r="K294" s="520"/>
      <c r="L294" s="520"/>
      <c r="M294" s="294">
        <f t="shared" si="52"/>
        <v>0</v>
      </c>
    </row>
    <row r="295" spans="1:13" ht="25.5">
      <c r="A295" s="284" t="s">
        <v>724</v>
      </c>
      <c r="B295" s="285" t="s">
        <v>712</v>
      </c>
      <c r="C295" s="290"/>
      <c r="D295" s="515"/>
      <c r="E295" s="515"/>
      <c r="F295" s="516"/>
      <c r="G295" s="516"/>
      <c r="H295" s="516"/>
      <c r="I295" s="516"/>
      <c r="J295" s="516"/>
      <c r="K295" s="516"/>
      <c r="L295" s="517"/>
      <c r="M295" s="267">
        <f t="shared" si="52"/>
        <v>0</v>
      </c>
    </row>
    <row r="296" spans="1:13">
      <c r="A296" s="241" t="s">
        <v>542</v>
      </c>
      <c r="B296" s="107" t="s">
        <v>162</v>
      </c>
      <c r="C296" s="138"/>
      <c r="D296" s="515"/>
      <c r="E296" s="515"/>
      <c r="F296" s="516"/>
      <c r="G296" s="516"/>
      <c r="H296" s="516"/>
      <c r="I296" s="516"/>
      <c r="J296" s="516"/>
      <c r="K296" s="516"/>
      <c r="L296" s="517"/>
      <c r="M296" s="267">
        <f t="shared" si="52"/>
        <v>0</v>
      </c>
    </row>
    <row r="297" spans="1:13">
      <c r="A297" s="241" t="s">
        <v>543</v>
      </c>
      <c r="B297" s="107" t="s">
        <v>163</v>
      </c>
      <c r="C297" s="138"/>
      <c r="D297" s="515"/>
      <c r="E297" s="515"/>
      <c r="F297" s="516"/>
      <c r="G297" s="516"/>
      <c r="H297" s="516"/>
      <c r="I297" s="516"/>
      <c r="J297" s="516"/>
      <c r="K297" s="516"/>
      <c r="L297" s="517"/>
      <c r="M297" s="267">
        <f t="shared" si="52"/>
        <v>0</v>
      </c>
    </row>
    <row r="298" spans="1:13">
      <c r="A298" s="241" t="s">
        <v>544</v>
      </c>
      <c r="B298" s="107" t="s">
        <v>164</v>
      </c>
      <c r="C298" s="138"/>
      <c r="D298" s="515"/>
      <c r="E298" s="515"/>
      <c r="F298" s="516"/>
      <c r="G298" s="516"/>
      <c r="H298" s="516"/>
      <c r="I298" s="516"/>
      <c r="J298" s="516"/>
      <c r="K298" s="516"/>
      <c r="L298" s="517"/>
      <c r="M298" s="267">
        <f t="shared" si="52"/>
        <v>0</v>
      </c>
    </row>
    <row r="299" spans="1:13">
      <c r="A299" s="241" t="s">
        <v>545</v>
      </c>
      <c r="B299" s="107" t="s">
        <v>165</v>
      </c>
      <c r="C299" s="138"/>
      <c r="D299" s="515"/>
      <c r="E299" s="515"/>
      <c r="F299" s="516"/>
      <c r="G299" s="516"/>
      <c r="H299" s="516"/>
      <c r="I299" s="516"/>
      <c r="J299" s="516"/>
      <c r="K299" s="516"/>
      <c r="L299" s="517"/>
      <c r="M299" s="267">
        <f t="shared" si="52"/>
        <v>0</v>
      </c>
    </row>
    <row r="300" spans="1:13">
      <c r="A300" s="241" t="s">
        <v>546</v>
      </c>
      <c r="B300" s="107" t="s">
        <v>166</v>
      </c>
      <c r="C300" s="138"/>
      <c r="D300" s="515"/>
      <c r="E300" s="515"/>
      <c r="F300" s="516"/>
      <c r="G300" s="516"/>
      <c r="H300" s="516"/>
      <c r="I300" s="516"/>
      <c r="J300" s="516"/>
      <c r="K300" s="516"/>
      <c r="L300" s="517"/>
      <c r="M300" s="267">
        <f t="shared" si="52"/>
        <v>0</v>
      </c>
    </row>
    <row r="301" spans="1:13">
      <c r="A301" s="241" t="s">
        <v>547</v>
      </c>
      <c r="B301" s="107" t="s">
        <v>167</v>
      </c>
      <c r="C301" s="138"/>
      <c r="D301" s="515"/>
      <c r="E301" s="515"/>
      <c r="F301" s="516"/>
      <c r="G301" s="516"/>
      <c r="H301" s="516"/>
      <c r="I301" s="516"/>
      <c r="J301" s="516"/>
      <c r="K301" s="516"/>
      <c r="L301" s="517"/>
      <c r="M301" s="267">
        <f t="shared" si="52"/>
        <v>0</v>
      </c>
    </row>
    <row r="302" spans="1:13">
      <c r="A302" s="241" t="s">
        <v>548</v>
      </c>
      <c r="B302" s="107" t="s">
        <v>168</v>
      </c>
      <c r="C302" s="138"/>
      <c r="D302" s="515"/>
      <c r="E302" s="515"/>
      <c r="F302" s="516"/>
      <c r="G302" s="516"/>
      <c r="H302" s="516"/>
      <c r="I302" s="516"/>
      <c r="J302" s="516"/>
      <c r="K302" s="516"/>
      <c r="L302" s="517"/>
      <c r="M302" s="267">
        <f t="shared" si="52"/>
        <v>0</v>
      </c>
    </row>
    <row r="303" spans="1:13">
      <c r="A303" s="241" t="s">
        <v>549</v>
      </c>
      <c r="B303" s="107" t="s">
        <v>169</v>
      </c>
      <c r="C303" s="138"/>
      <c r="D303" s="515"/>
      <c r="E303" s="515"/>
      <c r="F303" s="516"/>
      <c r="G303" s="516"/>
      <c r="H303" s="516"/>
      <c r="I303" s="516"/>
      <c r="J303" s="516"/>
      <c r="K303" s="516"/>
      <c r="L303" s="517"/>
      <c r="M303" s="267">
        <f t="shared" si="52"/>
        <v>0</v>
      </c>
    </row>
    <row r="304" spans="1:13">
      <c r="A304" s="241" t="s">
        <v>550</v>
      </c>
      <c r="B304" s="107" t="s">
        <v>661</v>
      </c>
      <c r="C304" s="138"/>
      <c r="D304" s="515"/>
      <c r="E304" s="515"/>
      <c r="F304" s="516"/>
      <c r="G304" s="516"/>
      <c r="H304" s="516"/>
      <c r="I304" s="516"/>
      <c r="J304" s="516">
        <v>1139.0899999999999</v>
      </c>
      <c r="K304" s="516"/>
      <c r="L304" s="517"/>
      <c r="M304" s="267">
        <f t="shared" si="52"/>
        <v>1139.0899999999999</v>
      </c>
    </row>
    <row r="305" spans="1:13">
      <c r="A305" s="241" t="s">
        <v>551</v>
      </c>
      <c r="B305" s="107" t="s">
        <v>662</v>
      </c>
      <c r="C305" s="138"/>
      <c r="D305" s="515"/>
      <c r="E305" s="515"/>
      <c r="F305" s="516"/>
      <c r="G305" s="516"/>
      <c r="H305" s="516"/>
      <c r="I305" s="516"/>
      <c r="J305" s="516"/>
      <c r="K305" s="516"/>
      <c r="L305" s="517"/>
      <c r="M305" s="267">
        <f t="shared" si="52"/>
        <v>0</v>
      </c>
    </row>
    <row r="306" spans="1:13">
      <c r="A306" s="241" t="s">
        <v>552</v>
      </c>
      <c r="B306" s="107" t="s">
        <v>663</v>
      </c>
      <c r="C306" s="138"/>
      <c r="D306" s="515"/>
      <c r="E306" s="515"/>
      <c r="F306" s="516"/>
      <c r="G306" s="516"/>
      <c r="H306" s="516"/>
      <c r="I306" s="516"/>
      <c r="J306" s="516"/>
      <c r="K306" s="516"/>
      <c r="L306" s="517"/>
      <c r="M306" s="267">
        <f t="shared" si="52"/>
        <v>0</v>
      </c>
    </row>
    <row r="307" spans="1:13">
      <c r="A307" s="241" t="s">
        <v>553</v>
      </c>
      <c r="B307" s="107" t="s">
        <v>664</v>
      </c>
      <c r="C307" s="138"/>
      <c r="D307" s="515"/>
      <c r="E307" s="515"/>
      <c r="F307" s="516"/>
      <c r="G307" s="516"/>
      <c r="H307" s="516"/>
      <c r="I307" s="516"/>
      <c r="J307" s="516"/>
      <c r="K307" s="516"/>
      <c r="L307" s="517"/>
      <c r="M307" s="267">
        <f t="shared" si="52"/>
        <v>0</v>
      </c>
    </row>
    <row r="308" spans="1:13">
      <c r="A308" s="261" t="s">
        <v>673</v>
      </c>
      <c r="B308" s="227" t="s">
        <v>668</v>
      </c>
      <c r="C308" s="234"/>
      <c r="D308" s="515"/>
      <c r="E308" s="515"/>
      <c r="F308" s="516"/>
      <c r="G308" s="516"/>
      <c r="H308" s="516"/>
      <c r="I308" s="516"/>
      <c r="J308" s="516">
        <v>543</v>
      </c>
      <c r="K308" s="516"/>
      <c r="L308" s="517"/>
      <c r="M308" s="267">
        <f t="shared" si="52"/>
        <v>543</v>
      </c>
    </row>
    <row r="309" spans="1:13">
      <c r="A309" s="241" t="s">
        <v>554</v>
      </c>
      <c r="B309" s="107" t="s">
        <v>170</v>
      </c>
      <c r="C309" s="138"/>
      <c r="D309" s="515"/>
      <c r="E309" s="515"/>
      <c r="F309" s="516"/>
      <c r="G309" s="516"/>
      <c r="H309" s="516"/>
      <c r="I309" s="516"/>
      <c r="J309" s="516">
        <v>560</v>
      </c>
      <c r="K309" s="516"/>
      <c r="L309" s="517"/>
      <c r="M309" s="267">
        <f t="shared" si="52"/>
        <v>560</v>
      </c>
    </row>
    <row r="310" spans="1:13">
      <c r="A310" s="241" t="s">
        <v>555</v>
      </c>
      <c r="B310" s="107" t="s">
        <v>171</v>
      </c>
      <c r="C310" s="138"/>
      <c r="D310" s="515"/>
      <c r="E310" s="515"/>
      <c r="F310" s="516"/>
      <c r="G310" s="516"/>
      <c r="H310" s="516"/>
      <c r="I310" s="516"/>
      <c r="J310" s="516"/>
      <c r="K310" s="516"/>
      <c r="L310" s="517"/>
      <c r="M310" s="267">
        <f t="shared" si="52"/>
        <v>0</v>
      </c>
    </row>
    <row r="311" spans="1:13">
      <c r="A311" s="241" t="s">
        <v>556</v>
      </c>
      <c r="B311" s="107" t="s">
        <v>665</v>
      </c>
      <c r="C311" s="138"/>
      <c r="D311" s="515"/>
      <c r="E311" s="515"/>
      <c r="F311" s="516"/>
      <c r="G311" s="516"/>
      <c r="H311" s="516"/>
      <c r="I311" s="516"/>
      <c r="J311" s="516"/>
      <c r="K311" s="516"/>
      <c r="L311" s="517"/>
      <c r="M311" s="267">
        <f t="shared" si="52"/>
        <v>0</v>
      </c>
    </row>
    <row r="312" spans="1:13">
      <c r="A312" s="241" t="s">
        <v>557</v>
      </c>
      <c r="B312" s="107" t="s">
        <v>172</v>
      </c>
      <c r="C312" s="138"/>
      <c r="D312" s="515"/>
      <c r="E312" s="515"/>
      <c r="F312" s="516"/>
      <c r="G312" s="516"/>
      <c r="H312" s="516"/>
      <c r="I312" s="516"/>
      <c r="J312" s="516"/>
      <c r="K312" s="516"/>
      <c r="L312" s="517"/>
      <c r="M312" s="267">
        <f t="shared" si="52"/>
        <v>0</v>
      </c>
    </row>
    <row r="313" spans="1:13">
      <c r="A313" s="261" t="s">
        <v>674</v>
      </c>
      <c r="B313" s="227" t="s">
        <v>670</v>
      </c>
      <c r="C313" s="234"/>
      <c r="D313" s="515"/>
      <c r="E313" s="515"/>
      <c r="F313" s="516"/>
      <c r="G313" s="516"/>
      <c r="H313" s="516"/>
      <c r="I313" s="516"/>
      <c r="J313" s="516"/>
      <c r="K313" s="516"/>
      <c r="L313" s="517"/>
      <c r="M313" s="267">
        <f t="shared" si="52"/>
        <v>0</v>
      </c>
    </row>
    <row r="314" spans="1:13">
      <c r="A314" s="231" t="s">
        <v>558</v>
      </c>
      <c r="B314" s="109" t="s">
        <v>666</v>
      </c>
      <c r="C314" s="140"/>
      <c r="D314" s="515"/>
      <c r="E314" s="515"/>
      <c r="F314" s="518"/>
      <c r="G314" s="518"/>
      <c r="H314" s="518"/>
      <c r="I314" s="518"/>
      <c r="J314" s="518"/>
      <c r="K314" s="518"/>
      <c r="L314" s="518"/>
      <c r="M314" s="267">
        <f t="shared" si="52"/>
        <v>0</v>
      </c>
    </row>
    <row r="315" spans="1:13">
      <c r="A315" s="231" t="s">
        <v>559</v>
      </c>
      <c r="B315" s="109" t="s">
        <v>173</v>
      </c>
      <c r="C315" s="140"/>
      <c r="D315" s="515"/>
      <c r="E315" s="515"/>
      <c r="F315" s="518"/>
      <c r="G315" s="518"/>
      <c r="H315" s="518"/>
      <c r="I315" s="518"/>
      <c r="J315" s="518"/>
      <c r="K315" s="518"/>
      <c r="L315" s="518"/>
      <c r="M315" s="267">
        <f t="shared" si="52"/>
        <v>0</v>
      </c>
    </row>
    <row r="316" spans="1:13">
      <c r="A316" s="262" t="s">
        <v>675</v>
      </c>
      <c r="B316" s="229" t="s">
        <v>672</v>
      </c>
      <c r="C316" s="235"/>
      <c r="D316" s="515"/>
      <c r="E316" s="515"/>
      <c r="F316" s="518"/>
      <c r="G316" s="518"/>
      <c r="H316" s="518"/>
      <c r="I316" s="518"/>
      <c r="J316" s="518"/>
      <c r="K316" s="518"/>
      <c r="L316" s="518"/>
      <c r="M316" s="267">
        <f t="shared" si="52"/>
        <v>0</v>
      </c>
    </row>
    <row r="317" spans="1:13" ht="17.25">
      <c r="A317" s="277" t="s">
        <v>686</v>
      </c>
      <c r="B317" s="279" t="s">
        <v>683</v>
      </c>
      <c r="C317" s="278"/>
      <c r="D317" s="515"/>
      <c r="E317" s="515"/>
      <c r="F317" s="518"/>
      <c r="G317" s="518"/>
      <c r="H317" s="518"/>
      <c r="I317" s="518"/>
      <c r="J317" s="518"/>
      <c r="K317" s="518"/>
      <c r="L317" s="518"/>
      <c r="M317" s="267">
        <f t="shared" si="52"/>
        <v>0</v>
      </c>
    </row>
    <row r="318" spans="1:13" ht="17.25">
      <c r="A318" s="277" t="s">
        <v>687</v>
      </c>
      <c r="B318" s="279" t="s">
        <v>684</v>
      </c>
      <c r="C318" s="278"/>
      <c r="D318" s="515"/>
      <c r="E318" s="515"/>
      <c r="F318" s="518"/>
      <c r="G318" s="518"/>
      <c r="H318" s="518"/>
      <c r="I318" s="518"/>
      <c r="J318" s="518"/>
      <c r="K318" s="518"/>
      <c r="L318" s="518"/>
      <c r="M318" s="267">
        <f t="shared" si="52"/>
        <v>0</v>
      </c>
    </row>
    <row r="319" spans="1:13">
      <c r="A319" s="277" t="s">
        <v>688</v>
      </c>
      <c r="B319" s="279" t="s">
        <v>685</v>
      </c>
      <c r="C319" s="278"/>
      <c r="D319" s="515"/>
      <c r="E319" s="515"/>
      <c r="F319" s="518"/>
      <c r="G319" s="518"/>
      <c r="H319" s="518"/>
      <c r="I319" s="518"/>
      <c r="J319" s="518"/>
      <c r="K319" s="518"/>
      <c r="L319" s="518"/>
      <c r="M319" s="267">
        <f t="shared" si="52"/>
        <v>0</v>
      </c>
    </row>
    <row r="320" spans="1:13">
      <c r="A320" s="241" t="s">
        <v>560</v>
      </c>
      <c r="B320" s="107" t="s">
        <v>174</v>
      </c>
      <c r="C320" s="138"/>
      <c r="D320" s="515"/>
      <c r="E320" s="515"/>
      <c r="F320" s="516"/>
      <c r="G320" s="516"/>
      <c r="H320" s="516"/>
      <c r="I320" s="516"/>
      <c r="J320" s="516"/>
      <c r="K320" s="516"/>
      <c r="L320" s="517"/>
      <c r="M320" s="267">
        <f t="shared" si="52"/>
        <v>0</v>
      </c>
    </row>
    <row r="321" spans="1:13">
      <c r="A321" s="241" t="s">
        <v>561</v>
      </c>
      <c r="B321" s="107" t="s">
        <v>175</v>
      </c>
      <c r="C321" s="138"/>
      <c r="D321" s="515">
        <v>20479.89</v>
      </c>
      <c r="E321" s="515">
        <v>790.43</v>
      </c>
      <c r="F321" s="516">
        <v>4000</v>
      </c>
      <c r="G321" s="516"/>
      <c r="H321" s="516"/>
      <c r="I321" s="516"/>
      <c r="J321" s="516"/>
      <c r="K321" s="516"/>
      <c r="L321" s="517"/>
      <c r="M321" s="267">
        <f t="shared" si="52"/>
        <v>25270.32</v>
      </c>
    </row>
    <row r="322" spans="1:13">
      <c r="A322" s="243" t="s">
        <v>562</v>
      </c>
      <c r="B322" s="109" t="s">
        <v>176</v>
      </c>
      <c r="C322" s="140"/>
      <c r="D322" s="515">
        <v>9840</v>
      </c>
      <c r="E322" s="515"/>
      <c r="F322" s="518">
        <v>6248</v>
      </c>
      <c r="G322" s="518"/>
      <c r="H322" s="518">
        <v>105750</v>
      </c>
      <c r="I322" s="518">
        <v>10384</v>
      </c>
      <c r="J322" s="518"/>
      <c r="K322" s="518"/>
      <c r="L322" s="518"/>
      <c r="M322" s="267">
        <f t="shared" si="52"/>
        <v>132222</v>
      </c>
    </row>
    <row r="323" spans="1:13">
      <c r="A323" s="241" t="s">
        <v>563</v>
      </c>
      <c r="B323" s="107" t="s">
        <v>177</v>
      </c>
      <c r="C323" s="138"/>
      <c r="D323" s="515"/>
      <c r="E323" s="515"/>
      <c r="F323" s="516"/>
      <c r="G323" s="516"/>
      <c r="H323" s="516"/>
      <c r="I323" s="516"/>
      <c r="J323" s="516"/>
      <c r="K323" s="516"/>
      <c r="L323" s="517"/>
      <c r="M323" s="267">
        <f t="shared" ref="M323:M386" si="53">SUM(D323:L323)</f>
        <v>0</v>
      </c>
    </row>
    <row r="324" spans="1:13">
      <c r="A324" s="241" t="s">
        <v>564</v>
      </c>
      <c r="B324" s="107" t="s">
        <v>178</v>
      </c>
      <c r="C324" s="138"/>
      <c r="D324" s="515"/>
      <c r="E324" s="515"/>
      <c r="F324" s="516"/>
      <c r="G324" s="516"/>
      <c r="H324" s="516"/>
      <c r="I324" s="516"/>
      <c r="J324" s="516">
        <v>1193.49</v>
      </c>
      <c r="K324" s="516"/>
      <c r="L324" s="517"/>
      <c r="M324" s="267">
        <f t="shared" si="53"/>
        <v>1193.49</v>
      </c>
    </row>
    <row r="325" spans="1:13">
      <c r="A325" s="231" t="s">
        <v>565</v>
      </c>
      <c r="B325" s="109" t="s">
        <v>179</v>
      </c>
      <c r="C325" s="140"/>
      <c r="D325" s="515">
        <v>7970</v>
      </c>
      <c r="E325" s="515">
        <v>1112.82</v>
      </c>
      <c r="F325" s="518"/>
      <c r="G325" s="518"/>
      <c r="H325" s="518"/>
      <c r="I325" s="518"/>
      <c r="J325" s="518"/>
      <c r="K325" s="518"/>
      <c r="L325" s="518"/>
      <c r="M325" s="267">
        <f t="shared" si="53"/>
        <v>9082.82</v>
      </c>
    </row>
    <row r="326" spans="1:13">
      <c r="A326" s="241" t="s">
        <v>566</v>
      </c>
      <c r="B326" s="107" t="s">
        <v>180</v>
      </c>
      <c r="C326" s="138"/>
      <c r="D326" s="515"/>
      <c r="E326" s="515"/>
      <c r="F326" s="516"/>
      <c r="G326" s="516"/>
      <c r="H326" s="516"/>
      <c r="I326" s="516"/>
      <c r="J326" s="516"/>
      <c r="K326" s="516"/>
      <c r="L326" s="517"/>
      <c r="M326" s="267">
        <f t="shared" si="53"/>
        <v>0</v>
      </c>
    </row>
    <row r="327" spans="1:13">
      <c r="A327" s="243" t="s">
        <v>567</v>
      </c>
      <c r="B327" s="109" t="s">
        <v>181</v>
      </c>
      <c r="C327" s="139"/>
      <c r="D327" s="515"/>
      <c r="E327" s="515"/>
      <c r="F327" s="517"/>
      <c r="G327" s="517"/>
      <c r="H327" s="517"/>
      <c r="I327" s="517"/>
      <c r="J327" s="517"/>
      <c r="K327" s="517"/>
      <c r="L327" s="517"/>
      <c r="M327" s="267">
        <f t="shared" si="53"/>
        <v>0</v>
      </c>
    </row>
    <row r="328" spans="1:13">
      <c r="A328" s="241" t="s">
        <v>568</v>
      </c>
      <c r="B328" s="107" t="s">
        <v>182</v>
      </c>
      <c r="C328" s="138"/>
      <c r="D328" s="515"/>
      <c r="E328" s="515"/>
      <c r="F328" s="516"/>
      <c r="G328" s="516"/>
      <c r="H328" s="516"/>
      <c r="I328" s="516"/>
      <c r="J328" s="516"/>
      <c r="K328" s="516"/>
      <c r="L328" s="517"/>
      <c r="M328" s="267">
        <f t="shared" si="53"/>
        <v>0</v>
      </c>
    </row>
    <row r="329" spans="1:13">
      <c r="A329" s="241" t="s">
        <v>569</v>
      </c>
      <c r="B329" s="107" t="s">
        <v>183</v>
      </c>
      <c r="C329" s="138"/>
      <c r="D329" s="515"/>
      <c r="E329" s="515"/>
      <c r="F329" s="516"/>
      <c r="G329" s="516"/>
      <c r="H329" s="516"/>
      <c r="I329" s="516"/>
      <c r="J329" s="516"/>
      <c r="K329" s="516"/>
      <c r="L329" s="517"/>
      <c r="M329" s="267">
        <f t="shared" si="53"/>
        <v>0</v>
      </c>
    </row>
    <row r="330" spans="1:13">
      <c r="A330" s="241" t="s">
        <v>570</v>
      </c>
      <c r="B330" s="107" t="s">
        <v>184</v>
      </c>
      <c r="C330" s="138"/>
      <c r="D330" s="515">
        <v>2865.5</v>
      </c>
      <c r="E330" s="515"/>
      <c r="F330" s="516"/>
      <c r="G330" s="516"/>
      <c r="H330" s="516"/>
      <c r="I330" s="516"/>
      <c r="J330" s="516"/>
      <c r="K330" s="516"/>
      <c r="L330" s="517"/>
      <c r="M330" s="267">
        <f t="shared" si="53"/>
        <v>2865.5</v>
      </c>
    </row>
    <row r="331" spans="1:13">
      <c r="A331" s="243" t="s">
        <v>571</v>
      </c>
      <c r="B331" s="109" t="s">
        <v>185</v>
      </c>
      <c r="C331" s="139"/>
      <c r="D331" s="515"/>
      <c r="E331" s="515"/>
      <c r="F331" s="517"/>
      <c r="G331" s="517"/>
      <c r="H331" s="517"/>
      <c r="I331" s="517"/>
      <c r="J331" s="517"/>
      <c r="K331" s="517"/>
      <c r="L331" s="517"/>
      <c r="M331" s="267">
        <f t="shared" si="53"/>
        <v>0</v>
      </c>
    </row>
    <row r="332" spans="1:13">
      <c r="A332" s="241" t="s">
        <v>572</v>
      </c>
      <c r="B332" s="107" t="s">
        <v>186</v>
      </c>
      <c r="C332" s="138"/>
      <c r="D332" s="515"/>
      <c r="E332" s="515"/>
      <c r="F332" s="516"/>
      <c r="G332" s="516"/>
      <c r="H332" s="516"/>
      <c r="I332" s="516"/>
      <c r="J332" s="516"/>
      <c r="K332" s="516"/>
      <c r="L332" s="517"/>
      <c r="M332" s="267">
        <f t="shared" si="53"/>
        <v>0</v>
      </c>
    </row>
    <row r="333" spans="1:13">
      <c r="A333" s="241" t="s">
        <v>573</v>
      </c>
      <c r="B333" s="107" t="s">
        <v>187</v>
      </c>
      <c r="C333" s="138"/>
      <c r="D333" s="515"/>
      <c r="E333" s="515"/>
      <c r="F333" s="516"/>
      <c r="G333" s="516"/>
      <c r="H333" s="516"/>
      <c r="I333" s="516"/>
      <c r="J333" s="516"/>
      <c r="K333" s="516"/>
      <c r="L333" s="517"/>
      <c r="M333" s="267">
        <f t="shared" si="53"/>
        <v>0</v>
      </c>
    </row>
    <row r="334" spans="1:13">
      <c r="A334" s="241" t="s">
        <v>574</v>
      </c>
      <c r="B334" s="108" t="s">
        <v>188</v>
      </c>
      <c r="C334" s="138"/>
      <c r="D334" s="515"/>
      <c r="E334" s="515"/>
      <c r="F334" s="516"/>
      <c r="G334" s="516"/>
      <c r="H334" s="516"/>
      <c r="I334" s="516"/>
      <c r="J334" s="516">
        <v>59129.81</v>
      </c>
      <c r="K334" s="516"/>
      <c r="L334" s="517"/>
      <c r="M334" s="267">
        <f t="shared" si="53"/>
        <v>59129.81</v>
      </c>
    </row>
    <row r="335" spans="1:13">
      <c r="A335" s="241" t="s">
        <v>575</v>
      </c>
      <c r="B335" s="107" t="s">
        <v>189</v>
      </c>
      <c r="C335" s="138"/>
      <c r="D335" s="515"/>
      <c r="E335" s="515"/>
      <c r="F335" s="516"/>
      <c r="G335" s="516"/>
      <c r="H335" s="516"/>
      <c r="I335" s="516"/>
      <c r="J335" s="516">
        <v>819.2</v>
      </c>
      <c r="K335" s="516"/>
      <c r="L335" s="517"/>
      <c r="M335" s="267">
        <f t="shared" si="53"/>
        <v>819.2</v>
      </c>
    </row>
    <row r="336" spans="1:13">
      <c r="A336" s="241" t="s">
        <v>576</v>
      </c>
      <c r="B336" s="107" t="s">
        <v>190</v>
      </c>
      <c r="C336" s="138"/>
      <c r="D336" s="515"/>
      <c r="E336" s="515"/>
      <c r="F336" s="516"/>
      <c r="G336" s="516"/>
      <c r="H336" s="516"/>
      <c r="I336" s="516"/>
      <c r="J336" s="516"/>
      <c r="K336" s="516"/>
      <c r="L336" s="517"/>
      <c r="M336" s="267">
        <f t="shared" si="53"/>
        <v>0</v>
      </c>
    </row>
    <row r="337" spans="1:13">
      <c r="A337" s="241" t="s">
        <v>577</v>
      </c>
      <c r="B337" s="107" t="s">
        <v>191</v>
      </c>
      <c r="C337" s="138"/>
      <c r="D337" s="515"/>
      <c r="E337" s="515"/>
      <c r="F337" s="516"/>
      <c r="G337" s="516"/>
      <c r="H337" s="516"/>
      <c r="I337" s="516"/>
      <c r="J337" s="516"/>
      <c r="K337" s="516"/>
      <c r="L337" s="517"/>
      <c r="M337" s="267">
        <f t="shared" si="53"/>
        <v>0</v>
      </c>
    </row>
    <row r="338" spans="1:13">
      <c r="A338" s="241" t="s">
        <v>578</v>
      </c>
      <c r="B338" s="107" t="s">
        <v>192</v>
      </c>
      <c r="C338" s="138"/>
      <c r="D338" s="515"/>
      <c r="E338" s="515"/>
      <c r="F338" s="516"/>
      <c r="G338" s="516"/>
      <c r="H338" s="516"/>
      <c r="I338" s="516"/>
      <c r="J338" s="516"/>
      <c r="K338" s="516"/>
      <c r="L338" s="517"/>
      <c r="M338" s="267">
        <f t="shared" si="53"/>
        <v>0</v>
      </c>
    </row>
    <row r="339" spans="1:13">
      <c r="A339" s="231" t="s">
        <v>579</v>
      </c>
      <c r="B339" s="109" t="s">
        <v>193</v>
      </c>
      <c r="C339" s="140"/>
      <c r="D339" s="515"/>
      <c r="E339" s="515"/>
      <c r="F339" s="518"/>
      <c r="G339" s="518"/>
      <c r="H339" s="518"/>
      <c r="I339" s="518"/>
      <c r="J339" s="518"/>
      <c r="K339" s="518"/>
      <c r="L339" s="518"/>
      <c r="M339" s="267">
        <f t="shared" si="53"/>
        <v>0</v>
      </c>
    </row>
    <row r="340" spans="1:13">
      <c r="A340" s="241" t="s">
        <v>365</v>
      </c>
      <c r="B340" s="107" t="s">
        <v>194</v>
      </c>
      <c r="C340" s="138"/>
      <c r="D340" s="515"/>
      <c r="E340" s="515"/>
      <c r="F340" s="516"/>
      <c r="G340" s="516"/>
      <c r="H340" s="516"/>
      <c r="I340" s="516"/>
      <c r="J340" s="516"/>
      <c r="K340" s="516"/>
      <c r="L340" s="517"/>
      <c r="M340" s="267">
        <f t="shared" si="53"/>
        <v>0</v>
      </c>
    </row>
    <row r="341" spans="1:13">
      <c r="A341" s="241" t="s">
        <v>580</v>
      </c>
      <c r="B341" s="107" t="s">
        <v>195</v>
      </c>
      <c r="C341" s="138"/>
      <c r="D341" s="515"/>
      <c r="E341" s="515"/>
      <c r="F341" s="516"/>
      <c r="G341" s="516"/>
      <c r="H341" s="516"/>
      <c r="I341" s="516"/>
      <c r="J341" s="516">
        <v>6748.45</v>
      </c>
      <c r="K341" s="516"/>
      <c r="L341" s="517"/>
      <c r="M341" s="267">
        <f t="shared" si="53"/>
        <v>6748.45</v>
      </c>
    </row>
    <row r="342" spans="1:13">
      <c r="A342" s="241" t="s">
        <v>581</v>
      </c>
      <c r="B342" s="107" t="s">
        <v>196</v>
      </c>
      <c r="C342" s="138"/>
      <c r="D342" s="515">
        <v>180</v>
      </c>
      <c r="E342" s="515"/>
      <c r="F342" s="516"/>
      <c r="G342" s="516">
        <v>4100</v>
      </c>
      <c r="H342" s="516"/>
      <c r="I342" s="516"/>
      <c r="J342" s="516"/>
      <c r="K342" s="516"/>
      <c r="L342" s="517"/>
      <c r="M342" s="267">
        <f t="shared" si="53"/>
        <v>4280</v>
      </c>
    </row>
    <row r="343" spans="1:13">
      <c r="A343" s="241" t="s">
        <v>582</v>
      </c>
      <c r="B343" s="107" t="s">
        <v>197</v>
      </c>
      <c r="C343" s="138"/>
      <c r="D343" s="515"/>
      <c r="E343" s="515"/>
      <c r="F343" s="516"/>
      <c r="G343" s="516"/>
      <c r="H343" s="516"/>
      <c r="I343" s="516"/>
      <c r="J343" s="516"/>
      <c r="K343" s="516"/>
      <c r="L343" s="517"/>
      <c r="M343" s="267">
        <f t="shared" si="53"/>
        <v>0</v>
      </c>
    </row>
    <row r="344" spans="1:13">
      <c r="A344" s="241" t="s">
        <v>583</v>
      </c>
      <c r="B344" s="107" t="s">
        <v>198</v>
      </c>
      <c r="C344" s="138"/>
      <c r="D344" s="515">
        <v>300</v>
      </c>
      <c r="E344" s="515"/>
      <c r="F344" s="516"/>
      <c r="G344" s="516"/>
      <c r="H344" s="516"/>
      <c r="I344" s="516"/>
      <c r="J344" s="516"/>
      <c r="K344" s="516"/>
      <c r="L344" s="517"/>
      <c r="M344" s="267">
        <f t="shared" si="53"/>
        <v>300</v>
      </c>
    </row>
    <row r="345" spans="1:13">
      <c r="A345" s="241" t="s">
        <v>584</v>
      </c>
      <c r="B345" s="107" t="s">
        <v>199</v>
      </c>
      <c r="C345" s="138"/>
      <c r="D345" s="515"/>
      <c r="E345" s="515"/>
      <c r="F345" s="516"/>
      <c r="G345" s="516"/>
      <c r="H345" s="516"/>
      <c r="I345" s="516"/>
      <c r="J345" s="516"/>
      <c r="K345" s="516"/>
      <c r="L345" s="517"/>
      <c r="M345" s="267">
        <f t="shared" si="53"/>
        <v>0</v>
      </c>
    </row>
    <row r="346" spans="1:13">
      <c r="A346" s="241" t="s">
        <v>585</v>
      </c>
      <c r="B346" s="107" t="s">
        <v>200</v>
      </c>
      <c r="C346" s="138"/>
      <c r="D346" s="515"/>
      <c r="E346" s="515"/>
      <c r="F346" s="516"/>
      <c r="G346" s="516"/>
      <c r="H346" s="516"/>
      <c r="I346" s="516"/>
      <c r="J346" s="516"/>
      <c r="K346" s="516"/>
      <c r="L346" s="517"/>
      <c r="M346" s="267">
        <f t="shared" si="53"/>
        <v>0</v>
      </c>
    </row>
    <row r="347" spans="1:13">
      <c r="A347" s="241" t="s">
        <v>586</v>
      </c>
      <c r="B347" s="107" t="s">
        <v>201</v>
      </c>
      <c r="C347" s="138"/>
      <c r="D347" s="515"/>
      <c r="E347" s="515"/>
      <c r="F347" s="516"/>
      <c r="G347" s="516"/>
      <c r="H347" s="516"/>
      <c r="I347" s="516"/>
      <c r="J347" s="516"/>
      <c r="K347" s="516"/>
      <c r="L347" s="517"/>
      <c r="M347" s="267">
        <f t="shared" si="53"/>
        <v>0</v>
      </c>
    </row>
    <row r="348" spans="1:13">
      <c r="A348" s="241" t="s">
        <v>366</v>
      </c>
      <c r="B348" s="107" t="s">
        <v>202</v>
      </c>
      <c r="C348" s="138"/>
      <c r="D348" s="515"/>
      <c r="E348" s="515"/>
      <c r="F348" s="516"/>
      <c r="G348" s="516"/>
      <c r="H348" s="516"/>
      <c r="I348" s="516"/>
      <c r="J348" s="516"/>
      <c r="K348" s="516"/>
      <c r="L348" s="517"/>
      <c r="M348" s="267">
        <f t="shared" si="53"/>
        <v>0</v>
      </c>
    </row>
    <row r="349" spans="1:13">
      <c r="A349" s="241" t="s">
        <v>587</v>
      </c>
      <c r="B349" s="107" t="s">
        <v>203</v>
      </c>
      <c r="C349" s="138"/>
      <c r="D349" s="515"/>
      <c r="E349" s="515"/>
      <c r="F349" s="516"/>
      <c r="G349" s="516"/>
      <c r="H349" s="516"/>
      <c r="I349" s="516"/>
      <c r="J349" s="516"/>
      <c r="K349" s="516"/>
      <c r="L349" s="517"/>
      <c r="M349" s="267">
        <f t="shared" si="53"/>
        <v>0</v>
      </c>
    </row>
    <row r="350" spans="1:13">
      <c r="A350" s="241" t="s">
        <v>588</v>
      </c>
      <c r="B350" s="108" t="s">
        <v>204</v>
      </c>
      <c r="C350" s="138"/>
      <c r="D350" s="515"/>
      <c r="E350" s="515"/>
      <c r="F350" s="516"/>
      <c r="G350" s="516"/>
      <c r="H350" s="516"/>
      <c r="I350" s="516"/>
      <c r="J350" s="516">
        <v>94182.32</v>
      </c>
      <c r="K350" s="516"/>
      <c r="L350" s="517"/>
      <c r="M350" s="267">
        <f t="shared" si="53"/>
        <v>94182.32</v>
      </c>
    </row>
    <row r="351" spans="1:13">
      <c r="A351" s="241" t="s">
        <v>589</v>
      </c>
      <c r="B351" s="107" t="s">
        <v>205</v>
      </c>
      <c r="C351" s="138"/>
      <c r="D351" s="515"/>
      <c r="E351" s="515"/>
      <c r="F351" s="516"/>
      <c r="G351" s="516"/>
      <c r="H351" s="516"/>
      <c r="I351" s="516"/>
      <c r="J351" s="516"/>
      <c r="K351" s="516"/>
      <c r="L351" s="517"/>
      <c r="M351" s="267">
        <f t="shared" si="53"/>
        <v>0</v>
      </c>
    </row>
    <row r="352" spans="1:13">
      <c r="A352" s="241" t="s">
        <v>590</v>
      </c>
      <c r="B352" s="107" t="s">
        <v>206</v>
      </c>
      <c r="C352" s="138"/>
      <c r="D352" s="515"/>
      <c r="E352" s="515"/>
      <c r="F352" s="516"/>
      <c r="G352" s="516"/>
      <c r="H352" s="516"/>
      <c r="I352" s="516"/>
      <c r="J352" s="516"/>
      <c r="K352" s="516"/>
      <c r="L352" s="517"/>
      <c r="M352" s="267">
        <f t="shared" si="53"/>
        <v>0</v>
      </c>
    </row>
    <row r="353" spans="1:13">
      <c r="A353" s="241" t="s">
        <v>591</v>
      </c>
      <c r="B353" s="107" t="s">
        <v>207</v>
      </c>
      <c r="C353" s="138"/>
      <c r="D353" s="515"/>
      <c r="E353" s="515"/>
      <c r="F353" s="516"/>
      <c r="G353" s="516"/>
      <c r="H353" s="516"/>
      <c r="I353" s="516"/>
      <c r="J353" s="516"/>
      <c r="K353" s="516"/>
      <c r="L353" s="517"/>
      <c r="M353" s="267">
        <f t="shared" si="53"/>
        <v>0</v>
      </c>
    </row>
    <row r="354" spans="1:13">
      <c r="A354" s="241" t="s">
        <v>592</v>
      </c>
      <c r="B354" s="107" t="s">
        <v>208</v>
      </c>
      <c r="C354" s="138"/>
      <c r="D354" s="515"/>
      <c r="E354" s="515"/>
      <c r="F354" s="516"/>
      <c r="G354" s="516"/>
      <c r="H354" s="516"/>
      <c r="I354" s="516"/>
      <c r="J354" s="516"/>
      <c r="K354" s="516"/>
      <c r="L354" s="517"/>
      <c r="M354" s="267">
        <f t="shared" si="53"/>
        <v>0</v>
      </c>
    </row>
    <row r="355" spans="1:13">
      <c r="A355" s="241" t="s">
        <v>362</v>
      </c>
      <c r="B355" s="107" t="s">
        <v>209</v>
      </c>
      <c r="C355" s="138"/>
      <c r="D355" s="515"/>
      <c r="E355" s="515"/>
      <c r="F355" s="516"/>
      <c r="G355" s="516"/>
      <c r="H355" s="516"/>
      <c r="I355" s="516">
        <v>200</v>
      </c>
      <c r="J355" s="516"/>
      <c r="K355" s="516"/>
      <c r="L355" s="517"/>
      <c r="M355" s="267">
        <f t="shared" si="53"/>
        <v>200</v>
      </c>
    </row>
    <row r="356" spans="1:13">
      <c r="A356" s="241" t="s">
        <v>593</v>
      </c>
      <c r="B356" s="107" t="s">
        <v>210</v>
      </c>
      <c r="C356" s="138"/>
      <c r="D356" s="515"/>
      <c r="E356" s="515"/>
      <c r="F356" s="516"/>
      <c r="G356" s="516"/>
      <c r="H356" s="516"/>
      <c r="I356" s="516"/>
      <c r="J356" s="516"/>
      <c r="K356" s="516"/>
      <c r="L356" s="517"/>
      <c r="M356" s="267">
        <f t="shared" si="53"/>
        <v>0</v>
      </c>
    </row>
    <row r="357" spans="1:13">
      <c r="A357" s="260" t="s">
        <v>594</v>
      </c>
      <c r="B357" s="106" t="s">
        <v>211</v>
      </c>
      <c r="C357" s="137"/>
      <c r="D357" s="513"/>
      <c r="E357" s="513"/>
      <c r="F357" s="514"/>
      <c r="G357" s="514"/>
      <c r="H357" s="514"/>
      <c r="I357" s="514"/>
      <c r="J357" s="514"/>
      <c r="K357" s="514"/>
      <c r="L357" s="514"/>
      <c r="M357" s="127">
        <f t="shared" si="53"/>
        <v>0</v>
      </c>
    </row>
    <row r="358" spans="1:13">
      <c r="A358" s="260" t="s">
        <v>595</v>
      </c>
      <c r="B358" s="106" t="s">
        <v>212</v>
      </c>
      <c r="C358" s="137"/>
      <c r="D358" s="513"/>
      <c r="E358" s="513"/>
      <c r="F358" s="514"/>
      <c r="G358" s="514"/>
      <c r="H358" s="514"/>
      <c r="I358" s="514"/>
      <c r="J358" s="514"/>
      <c r="K358" s="514"/>
      <c r="L358" s="514"/>
      <c r="M358" s="127">
        <f t="shared" si="53"/>
        <v>0</v>
      </c>
    </row>
    <row r="359" spans="1:13">
      <c r="A359" s="241" t="s">
        <v>596</v>
      </c>
      <c r="B359" s="107" t="s">
        <v>213</v>
      </c>
      <c r="C359" s="138"/>
      <c r="D359" s="515"/>
      <c r="E359" s="515"/>
      <c r="F359" s="516"/>
      <c r="G359" s="516"/>
      <c r="H359" s="516"/>
      <c r="I359" s="516"/>
      <c r="J359" s="516"/>
      <c r="K359" s="516"/>
      <c r="L359" s="517"/>
      <c r="M359" s="267">
        <f t="shared" si="53"/>
        <v>0</v>
      </c>
    </row>
    <row r="360" spans="1:13">
      <c r="A360" s="241" t="s">
        <v>597</v>
      </c>
      <c r="B360" s="107" t="s">
        <v>214</v>
      </c>
      <c r="C360" s="138"/>
      <c r="D360" s="515"/>
      <c r="E360" s="515"/>
      <c r="F360" s="516"/>
      <c r="G360" s="516"/>
      <c r="H360" s="516"/>
      <c r="I360" s="516"/>
      <c r="J360" s="516"/>
      <c r="K360" s="516"/>
      <c r="L360" s="517"/>
      <c r="M360" s="267">
        <f t="shared" si="53"/>
        <v>0</v>
      </c>
    </row>
    <row r="361" spans="1:13">
      <c r="A361" s="241" t="s">
        <v>1</v>
      </c>
      <c r="B361" s="107" t="s">
        <v>216</v>
      </c>
      <c r="C361" s="138"/>
      <c r="D361" s="515"/>
      <c r="E361" s="515"/>
      <c r="F361" s="516"/>
      <c r="G361" s="516"/>
      <c r="H361" s="516"/>
      <c r="I361" s="516"/>
      <c r="J361" s="516"/>
      <c r="K361" s="516"/>
      <c r="L361" s="517"/>
      <c r="M361" s="267">
        <f t="shared" si="53"/>
        <v>0</v>
      </c>
    </row>
    <row r="362" spans="1:13">
      <c r="A362" s="241" t="s">
        <v>3</v>
      </c>
      <c r="B362" s="107" t="s">
        <v>217</v>
      </c>
      <c r="C362" s="138"/>
      <c r="D362" s="515"/>
      <c r="E362" s="515"/>
      <c r="F362" s="516"/>
      <c r="G362" s="516"/>
      <c r="H362" s="516"/>
      <c r="I362" s="516"/>
      <c r="J362" s="516"/>
      <c r="K362" s="516"/>
      <c r="L362" s="517"/>
      <c r="M362" s="267">
        <f t="shared" si="53"/>
        <v>0</v>
      </c>
    </row>
    <row r="363" spans="1:13">
      <c r="A363" s="241" t="s">
        <v>5</v>
      </c>
      <c r="B363" s="107" t="s">
        <v>218</v>
      </c>
      <c r="C363" s="138"/>
      <c r="D363" s="515"/>
      <c r="E363" s="515"/>
      <c r="F363" s="516"/>
      <c r="G363" s="516"/>
      <c r="H363" s="516"/>
      <c r="I363" s="516"/>
      <c r="J363" s="516"/>
      <c r="K363" s="516"/>
      <c r="L363" s="517"/>
      <c r="M363" s="267">
        <f t="shared" si="53"/>
        <v>0</v>
      </c>
    </row>
    <row r="364" spans="1:13">
      <c r="A364" s="241" t="s">
        <v>7</v>
      </c>
      <c r="B364" s="107" t="s">
        <v>219</v>
      </c>
      <c r="C364" s="138"/>
      <c r="D364" s="515"/>
      <c r="E364" s="515"/>
      <c r="F364" s="516"/>
      <c r="G364" s="516"/>
      <c r="H364" s="516"/>
      <c r="I364" s="516"/>
      <c r="J364" s="516"/>
      <c r="K364" s="516"/>
      <c r="L364" s="517"/>
      <c r="M364" s="267">
        <f t="shared" si="53"/>
        <v>0</v>
      </c>
    </row>
    <row r="365" spans="1:13">
      <c r="A365" s="241" t="s">
        <v>9</v>
      </c>
      <c r="B365" s="107" t="s">
        <v>220</v>
      </c>
      <c r="C365" s="138"/>
      <c r="D365" s="515"/>
      <c r="E365" s="515">
        <v>869.99</v>
      </c>
      <c r="F365" s="516"/>
      <c r="G365" s="516"/>
      <c r="H365" s="516">
        <v>1604.61</v>
      </c>
      <c r="I365" s="516">
        <v>1499.16</v>
      </c>
      <c r="J365" s="516"/>
      <c r="K365" s="516"/>
      <c r="L365" s="517"/>
      <c r="M365" s="267">
        <f t="shared" si="53"/>
        <v>3973.76</v>
      </c>
    </row>
    <row r="366" spans="1:13">
      <c r="A366" s="231" t="s">
        <v>482</v>
      </c>
      <c r="B366" s="109" t="s">
        <v>221</v>
      </c>
      <c r="C366" s="140"/>
      <c r="D366" s="515"/>
      <c r="E366" s="515"/>
      <c r="F366" s="518"/>
      <c r="G366" s="518"/>
      <c r="H366" s="518"/>
      <c r="I366" s="518"/>
      <c r="J366" s="518"/>
      <c r="K366" s="518"/>
      <c r="L366" s="518"/>
      <c r="M366" s="267">
        <f t="shared" si="53"/>
        <v>0</v>
      </c>
    </row>
    <row r="367" spans="1:13">
      <c r="A367" s="241" t="s">
        <v>483</v>
      </c>
      <c r="B367" s="107" t="s">
        <v>222</v>
      </c>
      <c r="C367" s="138"/>
      <c r="D367" s="515"/>
      <c r="E367" s="515"/>
      <c r="F367" s="516"/>
      <c r="G367" s="516"/>
      <c r="H367" s="516">
        <v>4181.8999999999996</v>
      </c>
      <c r="I367" s="516">
        <v>1649.2</v>
      </c>
      <c r="J367" s="516"/>
      <c r="K367" s="516">
        <v>3707.94</v>
      </c>
      <c r="L367" s="517"/>
      <c r="M367" s="267">
        <f t="shared" si="53"/>
        <v>9539.0399999999991</v>
      </c>
    </row>
    <row r="368" spans="1:13">
      <c r="A368" s="241" t="s">
        <v>13</v>
      </c>
      <c r="B368" s="107" t="s">
        <v>223</v>
      </c>
      <c r="C368" s="138"/>
      <c r="D368" s="515">
        <v>676.99</v>
      </c>
      <c r="E368" s="515"/>
      <c r="F368" s="516"/>
      <c r="G368" s="516"/>
      <c r="H368" s="516"/>
      <c r="I368" s="516">
        <v>999.87</v>
      </c>
      <c r="J368" s="516"/>
      <c r="K368" s="516"/>
      <c r="L368" s="517"/>
      <c r="M368" s="267">
        <f t="shared" si="53"/>
        <v>1676.8600000000001</v>
      </c>
    </row>
    <row r="369" spans="1:13">
      <c r="A369" s="241" t="s">
        <v>15</v>
      </c>
      <c r="B369" s="107" t="s">
        <v>224</v>
      </c>
      <c r="C369" s="138"/>
      <c r="D369" s="515"/>
      <c r="E369" s="515"/>
      <c r="F369" s="516"/>
      <c r="G369" s="516"/>
      <c r="H369" s="516"/>
      <c r="I369" s="516"/>
      <c r="J369" s="516"/>
      <c r="K369" s="516"/>
      <c r="L369" s="517"/>
      <c r="M369" s="267">
        <f t="shared" si="53"/>
        <v>0</v>
      </c>
    </row>
    <row r="370" spans="1:13">
      <c r="A370" s="241" t="s">
        <v>17</v>
      </c>
      <c r="B370" s="107" t="s">
        <v>225</v>
      </c>
      <c r="C370" s="138"/>
      <c r="D370" s="515"/>
      <c r="E370" s="515"/>
      <c r="F370" s="516"/>
      <c r="G370" s="516"/>
      <c r="H370" s="516"/>
      <c r="I370" s="516"/>
      <c r="J370" s="516"/>
      <c r="K370" s="516"/>
      <c r="L370" s="517"/>
      <c r="M370" s="267">
        <f t="shared" si="53"/>
        <v>0</v>
      </c>
    </row>
    <row r="371" spans="1:13">
      <c r="A371" s="241" t="s">
        <v>19</v>
      </c>
      <c r="B371" s="107" t="s">
        <v>226</v>
      </c>
      <c r="C371" s="138"/>
      <c r="D371" s="515"/>
      <c r="E371" s="515"/>
      <c r="F371" s="516"/>
      <c r="G371" s="516"/>
      <c r="H371" s="516"/>
      <c r="I371" s="516"/>
      <c r="J371" s="516"/>
      <c r="K371" s="516"/>
      <c r="L371" s="517"/>
      <c r="M371" s="267">
        <f t="shared" si="53"/>
        <v>0</v>
      </c>
    </row>
    <row r="372" spans="1:13">
      <c r="A372" s="241" t="s">
        <v>21</v>
      </c>
      <c r="B372" s="107" t="s">
        <v>227</v>
      </c>
      <c r="C372" s="138"/>
      <c r="D372" s="515"/>
      <c r="E372" s="515"/>
      <c r="F372" s="516"/>
      <c r="G372" s="516"/>
      <c r="H372" s="516"/>
      <c r="I372" s="516"/>
      <c r="J372" s="516"/>
      <c r="K372" s="516"/>
      <c r="L372" s="517"/>
      <c r="M372" s="267">
        <f t="shared" si="53"/>
        <v>0</v>
      </c>
    </row>
    <row r="373" spans="1:13">
      <c r="A373" s="241" t="s">
        <v>23</v>
      </c>
      <c r="B373" s="107" t="s">
        <v>228</v>
      </c>
      <c r="C373" s="138"/>
      <c r="D373" s="515"/>
      <c r="E373" s="515"/>
      <c r="F373" s="516"/>
      <c r="G373" s="516"/>
      <c r="H373" s="516"/>
      <c r="I373" s="516"/>
      <c r="J373" s="516"/>
      <c r="K373" s="516"/>
      <c r="L373" s="517"/>
      <c r="M373" s="267">
        <f t="shared" si="53"/>
        <v>0</v>
      </c>
    </row>
    <row r="374" spans="1:13">
      <c r="A374" s="241" t="s">
        <v>25</v>
      </c>
      <c r="B374" s="107" t="s">
        <v>229</v>
      </c>
      <c r="C374" s="138"/>
      <c r="D374" s="515"/>
      <c r="E374" s="515"/>
      <c r="F374" s="516"/>
      <c r="G374" s="516"/>
      <c r="H374" s="516"/>
      <c r="I374" s="516"/>
      <c r="J374" s="516"/>
      <c r="K374" s="516"/>
      <c r="L374" s="517"/>
      <c r="M374" s="267">
        <f t="shared" si="53"/>
        <v>0</v>
      </c>
    </row>
    <row r="375" spans="1:13">
      <c r="A375" s="241" t="s">
        <v>484</v>
      </c>
      <c r="B375" s="107" t="s">
        <v>230</v>
      </c>
      <c r="C375" s="138"/>
      <c r="D375" s="515">
        <v>900</v>
      </c>
      <c r="E375" s="515"/>
      <c r="F375" s="516"/>
      <c r="G375" s="516"/>
      <c r="H375" s="516"/>
      <c r="I375" s="516"/>
      <c r="J375" s="516"/>
      <c r="K375" s="516"/>
      <c r="L375" s="517"/>
      <c r="M375" s="267">
        <f t="shared" si="53"/>
        <v>900</v>
      </c>
    </row>
    <row r="376" spans="1:13">
      <c r="A376" s="241" t="s">
        <v>28</v>
      </c>
      <c r="B376" s="107" t="s">
        <v>231</v>
      </c>
      <c r="C376" s="138"/>
      <c r="D376" s="515"/>
      <c r="E376" s="515"/>
      <c r="F376" s="516"/>
      <c r="G376" s="516"/>
      <c r="H376" s="516"/>
      <c r="I376" s="516"/>
      <c r="J376" s="516"/>
      <c r="K376" s="516"/>
      <c r="L376" s="517"/>
      <c r="M376" s="267">
        <f t="shared" si="53"/>
        <v>0</v>
      </c>
    </row>
    <row r="377" spans="1:13">
      <c r="A377" s="241" t="s">
        <v>30</v>
      </c>
      <c r="B377" s="107" t="s">
        <v>232</v>
      </c>
      <c r="C377" s="138"/>
      <c r="D377" s="515">
        <v>711.49</v>
      </c>
      <c r="E377" s="515"/>
      <c r="F377" s="516"/>
      <c r="G377" s="516"/>
      <c r="H377" s="516"/>
      <c r="I377" s="516"/>
      <c r="J377" s="516"/>
      <c r="K377" s="516"/>
      <c r="L377" s="517"/>
      <c r="M377" s="267">
        <f t="shared" si="53"/>
        <v>711.49</v>
      </c>
    </row>
    <row r="378" spans="1:13">
      <c r="A378" s="241" t="s">
        <v>32</v>
      </c>
      <c r="B378" s="107" t="s">
        <v>233</v>
      </c>
      <c r="C378" s="138"/>
      <c r="D378" s="515"/>
      <c r="E378" s="515"/>
      <c r="F378" s="518"/>
      <c r="G378" s="518"/>
      <c r="H378" s="518"/>
      <c r="I378" s="518"/>
      <c r="J378" s="518"/>
      <c r="K378" s="518"/>
      <c r="L378" s="517"/>
      <c r="M378" s="267">
        <f t="shared" si="53"/>
        <v>0</v>
      </c>
    </row>
    <row r="379" spans="1:13">
      <c r="A379" s="241" t="s">
        <v>34</v>
      </c>
      <c r="B379" s="107" t="s">
        <v>234</v>
      </c>
      <c r="C379" s="138"/>
      <c r="D379" s="515"/>
      <c r="E379" s="515"/>
      <c r="F379" s="516"/>
      <c r="G379" s="516"/>
      <c r="H379" s="516"/>
      <c r="I379" s="516"/>
      <c r="J379" s="516"/>
      <c r="K379" s="516"/>
      <c r="L379" s="517"/>
      <c r="M379" s="267">
        <f t="shared" si="53"/>
        <v>0</v>
      </c>
    </row>
    <row r="380" spans="1:13">
      <c r="A380" s="241" t="s">
        <v>36</v>
      </c>
      <c r="B380" s="107" t="s">
        <v>235</v>
      </c>
      <c r="C380" s="138"/>
      <c r="D380" s="515"/>
      <c r="E380" s="515"/>
      <c r="F380" s="516"/>
      <c r="G380" s="516"/>
      <c r="H380" s="516">
        <v>429.96</v>
      </c>
      <c r="I380" s="516">
        <v>1299.31</v>
      </c>
      <c r="J380" s="516"/>
      <c r="K380" s="516"/>
      <c r="L380" s="517"/>
      <c r="M380" s="267">
        <f t="shared" si="53"/>
        <v>1729.27</v>
      </c>
    </row>
    <row r="381" spans="1:13">
      <c r="A381" s="241" t="s">
        <v>38</v>
      </c>
      <c r="B381" s="107" t="s">
        <v>236</v>
      </c>
      <c r="C381" s="138"/>
      <c r="D381" s="515"/>
      <c r="E381" s="515"/>
      <c r="F381" s="516"/>
      <c r="G381" s="516"/>
      <c r="H381" s="516"/>
      <c r="I381" s="516"/>
      <c r="J381" s="516"/>
      <c r="K381" s="516"/>
      <c r="L381" s="517"/>
      <c r="M381" s="267">
        <f t="shared" si="53"/>
        <v>0</v>
      </c>
    </row>
    <row r="382" spans="1:13">
      <c r="A382" s="241" t="s">
        <v>40</v>
      </c>
      <c r="B382" s="107" t="s">
        <v>237</v>
      </c>
      <c r="C382" s="138"/>
      <c r="D382" s="515"/>
      <c r="E382" s="515"/>
      <c r="F382" s="516"/>
      <c r="G382" s="516"/>
      <c r="H382" s="516"/>
      <c r="I382" s="516"/>
      <c r="J382" s="516"/>
      <c r="K382" s="516"/>
      <c r="L382" s="517"/>
      <c r="M382" s="267">
        <f t="shared" si="53"/>
        <v>0</v>
      </c>
    </row>
    <row r="383" spans="1:13">
      <c r="A383" s="241" t="s">
        <v>42</v>
      </c>
      <c r="B383" s="107" t="s">
        <v>238</v>
      </c>
      <c r="C383" s="138"/>
      <c r="D383" s="515"/>
      <c r="E383" s="515"/>
      <c r="F383" s="516"/>
      <c r="G383" s="516"/>
      <c r="H383" s="516"/>
      <c r="I383" s="516"/>
      <c r="J383" s="516"/>
      <c r="K383" s="516"/>
      <c r="L383" s="517"/>
      <c r="M383" s="267">
        <f t="shared" si="53"/>
        <v>0</v>
      </c>
    </row>
    <row r="384" spans="1:13">
      <c r="A384" s="241" t="s">
        <v>44</v>
      </c>
      <c r="B384" s="107" t="s">
        <v>239</v>
      </c>
      <c r="C384" s="138"/>
      <c r="D384" s="515">
        <v>8823.34</v>
      </c>
      <c r="E384" s="515"/>
      <c r="F384" s="516"/>
      <c r="G384" s="516">
        <v>3697.41</v>
      </c>
      <c r="H384" s="516"/>
      <c r="I384" s="516"/>
      <c r="J384" s="516"/>
      <c r="K384" s="516"/>
      <c r="L384" s="517"/>
      <c r="M384" s="267">
        <f t="shared" si="53"/>
        <v>12520.75</v>
      </c>
    </row>
    <row r="385" spans="1:13">
      <c r="A385" s="241" t="s">
        <v>46</v>
      </c>
      <c r="B385" s="107" t="s">
        <v>240</v>
      </c>
      <c r="C385" s="138"/>
      <c r="D385" s="515"/>
      <c r="E385" s="515"/>
      <c r="F385" s="516"/>
      <c r="G385" s="516"/>
      <c r="H385" s="516"/>
      <c r="I385" s="516"/>
      <c r="J385" s="516"/>
      <c r="K385" s="516"/>
      <c r="L385" s="517"/>
      <c r="M385" s="267">
        <f t="shared" si="53"/>
        <v>0</v>
      </c>
    </row>
    <row r="386" spans="1:13">
      <c r="A386" s="241" t="s">
        <v>48</v>
      </c>
      <c r="B386" s="107" t="s">
        <v>241</v>
      </c>
      <c r="C386" s="138"/>
      <c r="D386" s="515"/>
      <c r="E386" s="515"/>
      <c r="F386" s="516"/>
      <c r="G386" s="516"/>
      <c r="H386" s="516">
        <v>159.96</v>
      </c>
      <c r="I386" s="516">
        <v>1000</v>
      </c>
      <c r="J386" s="516"/>
      <c r="K386" s="516"/>
      <c r="L386" s="517"/>
      <c r="M386" s="267">
        <f t="shared" si="53"/>
        <v>1159.96</v>
      </c>
    </row>
    <row r="387" spans="1:13">
      <c r="A387" s="241" t="s">
        <v>50</v>
      </c>
      <c r="B387" s="107" t="s">
        <v>242</v>
      </c>
      <c r="C387" s="138"/>
      <c r="D387" s="515"/>
      <c r="E387" s="515"/>
      <c r="F387" s="516"/>
      <c r="G387" s="516"/>
      <c r="H387" s="516"/>
      <c r="I387" s="516"/>
      <c r="J387" s="516"/>
      <c r="K387" s="516"/>
      <c r="L387" s="517"/>
      <c r="M387" s="267">
        <f t="shared" ref="M387:M434" si="54">SUM(D387:L387)</f>
        <v>0</v>
      </c>
    </row>
    <row r="388" spans="1:13">
      <c r="A388" s="241" t="s">
        <v>52</v>
      </c>
      <c r="B388" s="107" t="s">
        <v>243</v>
      </c>
      <c r="C388" s="138"/>
      <c r="D388" s="515"/>
      <c r="E388" s="515"/>
      <c r="F388" s="516"/>
      <c r="G388" s="516"/>
      <c r="H388" s="516"/>
      <c r="I388" s="516"/>
      <c r="J388" s="516"/>
      <c r="K388" s="516"/>
      <c r="L388" s="517"/>
      <c r="M388" s="267">
        <f t="shared" si="54"/>
        <v>0</v>
      </c>
    </row>
    <row r="389" spans="1:13">
      <c r="A389" s="241" t="s">
        <v>54</v>
      </c>
      <c r="B389" s="107" t="s">
        <v>244</v>
      </c>
      <c r="C389" s="138"/>
      <c r="D389" s="515"/>
      <c r="E389" s="515"/>
      <c r="F389" s="516"/>
      <c r="G389" s="516"/>
      <c r="H389" s="516"/>
      <c r="I389" s="516"/>
      <c r="J389" s="516"/>
      <c r="K389" s="516"/>
      <c r="L389" s="517"/>
      <c r="M389" s="267">
        <f t="shared" si="54"/>
        <v>0</v>
      </c>
    </row>
    <row r="390" spans="1:13">
      <c r="A390" s="241" t="s">
        <v>56</v>
      </c>
      <c r="B390" s="107" t="s">
        <v>245</v>
      </c>
      <c r="C390" s="138"/>
      <c r="D390" s="515"/>
      <c r="E390" s="515"/>
      <c r="F390" s="516"/>
      <c r="G390" s="516"/>
      <c r="H390" s="516"/>
      <c r="I390" s="516"/>
      <c r="J390" s="516"/>
      <c r="K390" s="516"/>
      <c r="L390" s="517"/>
      <c r="M390" s="267">
        <f t="shared" si="54"/>
        <v>0</v>
      </c>
    </row>
    <row r="391" spans="1:13">
      <c r="A391" s="241" t="s">
        <v>58</v>
      </c>
      <c r="B391" s="107" t="s">
        <v>246</v>
      </c>
      <c r="C391" s="138"/>
      <c r="D391" s="515"/>
      <c r="E391" s="515"/>
      <c r="F391" s="516"/>
      <c r="G391" s="516"/>
      <c r="H391" s="516"/>
      <c r="I391" s="516"/>
      <c r="J391" s="516"/>
      <c r="K391" s="516"/>
      <c r="L391" s="517"/>
      <c r="M391" s="267">
        <f t="shared" si="54"/>
        <v>0</v>
      </c>
    </row>
    <row r="392" spans="1:13">
      <c r="A392" s="246" t="s">
        <v>485</v>
      </c>
      <c r="B392" s="110" t="s">
        <v>300</v>
      </c>
      <c r="C392" s="138"/>
      <c r="D392" s="515"/>
      <c r="E392" s="515"/>
      <c r="F392" s="516"/>
      <c r="G392" s="516"/>
      <c r="H392" s="516"/>
      <c r="I392" s="516"/>
      <c r="J392" s="516"/>
      <c r="K392" s="516"/>
      <c r="L392" s="521"/>
      <c r="M392" s="267">
        <f t="shared" si="54"/>
        <v>0</v>
      </c>
    </row>
    <row r="393" spans="1:13">
      <c r="A393" s="241" t="s">
        <v>60</v>
      </c>
      <c r="B393" s="107" t="s">
        <v>247</v>
      </c>
      <c r="C393" s="138"/>
      <c r="D393" s="515"/>
      <c r="E393" s="515"/>
      <c r="F393" s="516"/>
      <c r="G393" s="516"/>
      <c r="H393" s="516"/>
      <c r="I393" s="516">
        <v>349.68</v>
      </c>
      <c r="J393" s="516"/>
      <c r="K393" s="516"/>
      <c r="L393" s="517"/>
      <c r="M393" s="267">
        <f t="shared" si="54"/>
        <v>349.68</v>
      </c>
    </row>
    <row r="394" spans="1:13">
      <c r="A394" s="243" t="s">
        <v>486</v>
      </c>
      <c r="B394" s="109" t="s">
        <v>248</v>
      </c>
      <c r="C394" s="139"/>
      <c r="D394" s="515"/>
      <c r="E394" s="515"/>
      <c r="F394" s="517"/>
      <c r="G394" s="517"/>
      <c r="H394" s="517"/>
      <c r="I394" s="517"/>
      <c r="J394" s="517"/>
      <c r="K394" s="517"/>
      <c r="L394" s="517"/>
      <c r="M394" s="267">
        <f t="shared" si="54"/>
        <v>0</v>
      </c>
    </row>
    <row r="395" spans="1:13">
      <c r="A395" s="241" t="s">
        <v>487</v>
      </c>
      <c r="B395" s="107" t="s">
        <v>249</v>
      </c>
      <c r="C395" s="141"/>
      <c r="D395" s="515"/>
      <c r="E395" s="515"/>
      <c r="F395" s="516"/>
      <c r="G395" s="516"/>
      <c r="H395" s="516"/>
      <c r="I395" s="516"/>
      <c r="J395" s="516"/>
      <c r="K395" s="516"/>
      <c r="L395" s="517"/>
      <c r="M395" s="267">
        <f t="shared" si="54"/>
        <v>0</v>
      </c>
    </row>
    <row r="396" spans="1:13">
      <c r="A396" s="241" t="s">
        <v>488</v>
      </c>
      <c r="B396" s="107" t="s">
        <v>250</v>
      </c>
      <c r="C396" s="141"/>
      <c r="D396" s="515"/>
      <c r="E396" s="515"/>
      <c r="F396" s="516"/>
      <c r="G396" s="516"/>
      <c r="H396" s="516"/>
      <c r="I396" s="516"/>
      <c r="J396" s="516"/>
      <c r="K396" s="516"/>
      <c r="L396" s="517"/>
      <c r="M396" s="267">
        <f t="shared" si="54"/>
        <v>0</v>
      </c>
    </row>
    <row r="397" spans="1:13">
      <c r="A397" s="241" t="s">
        <v>489</v>
      </c>
      <c r="B397" s="107" t="s">
        <v>251</v>
      </c>
      <c r="C397" s="138"/>
      <c r="D397" s="515"/>
      <c r="E397" s="515"/>
      <c r="F397" s="516"/>
      <c r="G397" s="516"/>
      <c r="H397" s="516"/>
      <c r="I397" s="516"/>
      <c r="J397" s="516"/>
      <c r="K397" s="516"/>
      <c r="L397" s="517"/>
      <c r="M397" s="267">
        <f t="shared" si="54"/>
        <v>0</v>
      </c>
    </row>
    <row r="398" spans="1:13">
      <c r="A398" s="231" t="s">
        <v>490</v>
      </c>
      <c r="B398" s="109" t="s">
        <v>252</v>
      </c>
      <c r="C398" s="140"/>
      <c r="D398" s="515"/>
      <c r="E398" s="515"/>
      <c r="F398" s="518"/>
      <c r="G398" s="518"/>
      <c r="H398" s="518"/>
      <c r="I398" s="518"/>
      <c r="J398" s="518"/>
      <c r="K398" s="518"/>
      <c r="L398" s="518"/>
      <c r="M398" s="267">
        <f t="shared" si="54"/>
        <v>0</v>
      </c>
    </row>
    <row r="399" spans="1:13">
      <c r="A399" s="241" t="s">
        <v>491</v>
      </c>
      <c r="B399" s="107" t="s">
        <v>253</v>
      </c>
      <c r="C399" s="141"/>
      <c r="D399" s="515"/>
      <c r="E399" s="515"/>
      <c r="F399" s="516"/>
      <c r="G399" s="516"/>
      <c r="H399" s="516"/>
      <c r="I399" s="516"/>
      <c r="J399" s="516"/>
      <c r="K399" s="516"/>
      <c r="L399" s="517"/>
      <c r="M399" s="267">
        <f t="shared" si="54"/>
        <v>0</v>
      </c>
    </row>
    <row r="400" spans="1:13">
      <c r="A400" s="246" t="s">
        <v>492</v>
      </c>
      <c r="B400" s="107" t="s">
        <v>254</v>
      </c>
      <c r="C400" s="141"/>
      <c r="D400" s="515"/>
      <c r="E400" s="515"/>
      <c r="F400" s="516"/>
      <c r="G400" s="516"/>
      <c r="H400" s="516"/>
      <c r="I400" s="516"/>
      <c r="J400" s="516"/>
      <c r="K400" s="516"/>
      <c r="L400" s="517"/>
      <c r="M400" s="267">
        <f t="shared" si="54"/>
        <v>0</v>
      </c>
    </row>
    <row r="401" spans="1:13">
      <c r="A401" s="247" t="s">
        <v>349</v>
      </c>
      <c r="B401" s="111" t="s">
        <v>255</v>
      </c>
      <c r="C401" s="142"/>
      <c r="D401" s="522"/>
      <c r="E401" s="522"/>
      <c r="F401" s="523"/>
      <c r="G401" s="523"/>
      <c r="H401" s="523"/>
      <c r="I401" s="523"/>
      <c r="J401" s="523">
        <v>66798.850000000006</v>
      </c>
      <c r="K401" s="523"/>
      <c r="L401" s="523"/>
      <c r="M401" s="268">
        <f t="shared" si="54"/>
        <v>66798.850000000006</v>
      </c>
    </row>
    <row r="402" spans="1:13">
      <c r="A402" s="295" t="s">
        <v>728</v>
      </c>
      <c r="B402" s="296" t="s">
        <v>726</v>
      </c>
      <c r="C402" s="298"/>
      <c r="D402" s="524"/>
      <c r="E402" s="524"/>
      <c r="F402" s="525"/>
      <c r="G402" s="525"/>
      <c r="H402" s="525"/>
      <c r="I402" s="525"/>
      <c r="J402" s="525"/>
      <c r="K402" s="525"/>
      <c r="L402" s="525"/>
      <c r="M402" s="303">
        <f t="shared" si="54"/>
        <v>0</v>
      </c>
    </row>
    <row r="403" spans="1:13">
      <c r="A403" s="231" t="s">
        <v>493</v>
      </c>
      <c r="B403" s="109" t="s">
        <v>256</v>
      </c>
      <c r="C403" s="139"/>
      <c r="D403" s="515">
        <v>1426.23</v>
      </c>
      <c r="E403" s="515">
        <v>2121.91</v>
      </c>
      <c r="F403" s="517"/>
      <c r="G403" s="517">
        <v>893.53</v>
      </c>
      <c r="H403" s="517"/>
      <c r="I403" s="517"/>
      <c r="J403" s="517"/>
      <c r="K403" s="517"/>
      <c r="L403" s="517"/>
      <c r="M403" s="267">
        <f t="shared" si="54"/>
        <v>4441.67</v>
      </c>
    </row>
    <row r="404" spans="1:13">
      <c r="A404" s="231" t="s">
        <v>355</v>
      </c>
      <c r="B404" s="109" t="s">
        <v>356</v>
      </c>
      <c r="C404" s="139"/>
      <c r="D404" s="515"/>
      <c r="E404" s="515"/>
      <c r="F404" s="517"/>
      <c r="G404" s="517"/>
      <c r="H404" s="517"/>
      <c r="I404" s="517"/>
      <c r="J404" s="517"/>
      <c r="K404" s="517"/>
      <c r="L404" s="517"/>
      <c r="M404" s="267">
        <f t="shared" si="54"/>
        <v>0</v>
      </c>
    </row>
    <row r="405" spans="1:13">
      <c r="A405" s="231" t="s">
        <v>494</v>
      </c>
      <c r="B405" s="109" t="s">
        <v>257</v>
      </c>
      <c r="C405" s="139"/>
      <c r="D405" s="515"/>
      <c r="E405" s="515"/>
      <c r="F405" s="517"/>
      <c r="G405" s="517"/>
      <c r="H405" s="517"/>
      <c r="I405" s="517"/>
      <c r="J405" s="517"/>
      <c r="K405" s="517"/>
      <c r="L405" s="517"/>
      <c r="M405" s="267">
        <f t="shared" si="54"/>
        <v>0</v>
      </c>
    </row>
    <row r="406" spans="1:13">
      <c r="A406" s="241" t="s">
        <v>495</v>
      </c>
      <c r="B406" s="107" t="s">
        <v>258</v>
      </c>
      <c r="C406" s="141"/>
      <c r="D406" s="515"/>
      <c r="E406" s="515"/>
      <c r="F406" s="516"/>
      <c r="G406" s="516"/>
      <c r="H406" s="516"/>
      <c r="I406" s="516"/>
      <c r="J406" s="516"/>
      <c r="K406" s="516"/>
      <c r="L406" s="517"/>
      <c r="M406" s="267">
        <f t="shared" si="54"/>
        <v>0</v>
      </c>
    </row>
    <row r="407" spans="1:13">
      <c r="A407" s="246" t="s">
        <v>496</v>
      </c>
      <c r="B407" s="107" t="s">
        <v>259</v>
      </c>
      <c r="C407" s="141"/>
      <c r="D407" s="515"/>
      <c r="E407" s="515"/>
      <c r="F407" s="516"/>
      <c r="G407" s="516"/>
      <c r="H407" s="516"/>
      <c r="I407" s="516"/>
      <c r="J407" s="516"/>
      <c r="K407" s="516"/>
      <c r="L407" s="517"/>
      <c r="M407" s="267">
        <f t="shared" si="54"/>
        <v>0</v>
      </c>
    </row>
    <row r="408" spans="1:13">
      <c r="A408" s="231" t="s">
        <v>497</v>
      </c>
      <c r="B408" s="109" t="s">
        <v>260</v>
      </c>
      <c r="C408" s="140"/>
      <c r="D408" s="515"/>
      <c r="E408" s="515"/>
      <c r="F408" s="518"/>
      <c r="G408" s="518"/>
      <c r="H408" s="518"/>
      <c r="I408" s="518"/>
      <c r="J408" s="518"/>
      <c r="K408" s="518"/>
      <c r="L408" s="518"/>
      <c r="M408" s="267">
        <f t="shared" si="54"/>
        <v>0</v>
      </c>
    </row>
    <row r="409" spans="1:13">
      <c r="A409" s="231" t="s">
        <v>498</v>
      </c>
      <c r="B409" s="109" t="s">
        <v>261</v>
      </c>
      <c r="C409" s="140"/>
      <c r="D409" s="515"/>
      <c r="E409" s="515"/>
      <c r="F409" s="518"/>
      <c r="G409" s="518"/>
      <c r="H409" s="518"/>
      <c r="I409" s="518"/>
      <c r="J409" s="518"/>
      <c r="K409" s="518"/>
      <c r="L409" s="518"/>
      <c r="M409" s="267">
        <f t="shared" si="54"/>
        <v>0</v>
      </c>
    </row>
    <row r="410" spans="1:13" ht="25.5">
      <c r="A410" s="339" t="s">
        <v>499</v>
      </c>
      <c r="B410" s="340" t="s">
        <v>740</v>
      </c>
      <c r="C410" s="343" t="s">
        <v>679</v>
      </c>
      <c r="D410" s="526"/>
      <c r="E410" s="526"/>
      <c r="F410" s="527"/>
      <c r="G410" s="527"/>
      <c r="H410" s="527"/>
      <c r="I410" s="527"/>
      <c r="J410" s="527"/>
      <c r="K410" s="527"/>
      <c r="L410" s="527"/>
      <c r="M410" s="269">
        <f t="shared" si="54"/>
        <v>0</v>
      </c>
    </row>
    <row r="411" spans="1:13" ht="17.25">
      <c r="A411" s="339" t="s">
        <v>500</v>
      </c>
      <c r="B411" s="340" t="s">
        <v>741</v>
      </c>
      <c r="C411" s="343" t="s">
        <v>679</v>
      </c>
      <c r="D411" s="526"/>
      <c r="E411" s="526"/>
      <c r="F411" s="527"/>
      <c r="G411" s="527"/>
      <c r="H411" s="527"/>
      <c r="I411" s="527"/>
      <c r="J411" s="527"/>
      <c r="K411" s="527"/>
      <c r="L411" s="527"/>
      <c r="M411" s="269">
        <f t="shared" si="54"/>
        <v>0</v>
      </c>
    </row>
    <row r="412" spans="1:13" ht="25.5">
      <c r="A412" s="339" t="s">
        <v>756</v>
      </c>
      <c r="B412" s="340" t="s">
        <v>743</v>
      </c>
      <c r="C412" s="343" t="s">
        <v>679</v>
      </c>
      <c r="D412" s="526"/>
      <c r="E412" s="526"/>
      <c r="F412" s="527"/>
      <c r="G412" s="527"/>
      <c r="H412" s="527"/>
      <c r="I412" s="527"/>
      <c r="J412" s="527"/>
      <c r="K412" s="527"/>
      <c r="L412" s="527"/>
      <c r="M412" s="269">
        <f t="shared" si="54"/>
        <v>0</v>
      </c>
    </row>
    <row r="413" spans="1:13" ht="25.5">
      <c r="A413" s="339" t="s">
        <v>757</v>
      </c>
      <c r="B413" s="340" t="s">
        <v>745</v>
      </c>
      <c r="C413" s="343" t="s">
        <v>679</v>
      </c>
      <c r="D413" s="526"/>
      <c r="E413" s="526"/>
      <c r="F413" s="527"/>
      <c r="G413" s="527"/>
      <c r="H413" s="527"/>
      <c r="I413" s="527"/>
      <c r="J413" s="527"/>
      <c r="K413" s="527"/>
      <c r="L413" s="527"/>
      <c r="M413" s="269">
        <f t="shared" si="54"/>
        <v>0</v>
      </c>
    </row>
    <row r="414" spans="1:13" ht="25.5">
      <c r="A414" s="339" t="s">
        <v>501</v>
      </c>
      <c r="B414" s="340" t="s">
        <v>746</v>
      </c>
      <c r="C414" s="342"/>
      <c r="D414" s="526"/>
      <c r="E414" s="526"/>
      <c r="F414" s="527"/>
      <c r="G414" s="527"/>
      <c r="H414" s="527"/>
      <c r="I414" s="527"/>
      <c r="J414" s="527"/>
      <c r="K414" s="527"/>
      <c r="L414" s="528"/>
      <c r="M414" s="269">
        <f t="shared" si="54"/>
        <v>0</v>
      </c>
    </row>
    <row r="415" spans="1:13" ht="25.5">
      <c r="A415" s="339" t="s">
        <v>502</v>
      </c>
      <c r="B415" s="340" t="s">
        <v>747</v>
      </c>
      <c r="C415" s="349" t="s">
        <v>679</v>
      </c>
      <c r="D415" s="526"/>
      <c r="E415" s="526"/>
      <c r="F415" s="527"/>
      <c r="G415" s="527"/>
      <c r="H415" s="527"/>
      <c r="I415" s="527"/>
      <c r="J415" s="527"/>
      <c r="K415" s="527"/>
      <c r="L415" s="528"/>
      <c r="M415" s="269">
        <f t="shared" si="54"/>
        <v>0</v>
      </c>
    </row>
    <row r="416" spans="1:13" ht="17.25">
      <c r="A416" s="339" t="s">
        <v>503</v>
      </c>
      <c r="B416" s="340" t="s">
        <v>748</v>
      </c>
      <c r="C416" s="342"/>
      <c r="D416" s="526"/>
      <c r="E416" s="526"/>
      <c r="F416" s="527"/>
      <c r="G416" s="527"/>
      <c r="H416" s="527"/>
      <c r="I416" s="527"/>
      <c r="J416" s="527"/>
      <c r="K416" s="527"/>
      <c r="L416" s="528"/>
      <c r="M416" s="269">
        <f t="shared" si="54"/>
        <v>0</v>
      </c>
    </row>
    <row r="417" spans="1:13" ht="25.5">
      <c r="A417" s="339" t="s">
        <v>758</v>
      </c>
      <c r="B417" s="340" t="s">
        <v>750</v>
      </c>
      <c r="C417" s="349" t="s">
        <v>679</v>
      </c>
      <c r="D417" s="526"/>
      <c r="E417" s="526"/>
      <c r="F417" s="527"/>
      <c r="G417" s="527"/>
      <c r="H417" s="527"/>
      <c r="I417" s="527"/>
      <c r="J417" s="527"/>
      <c r="K417" s="527"/>
      <c r="L417" s="528"/>
      <c r="M417" s="269">
        <f t="shared" si="54"/>
        <v>0</v>
      </c>
    </row>
    <row r="418" spans="1:13">
      <c r="A418" s="243" t="s">
        <v>504</v>
      </c>
      <c r="B418" s="109" t="s">
        <v>262</v>
      </c>
      <c r="C418" s="140"/>
      <c r="D418" s="515"/>
      <c r="E418" s="515"/>
      <c r="F418" s="518"/>
      <c r="G418" s="518"/>
      <c r="H418" s="518"/>
      <c r="I418" s="518"/>
      <c r="J418" s="518"/>
      <c r="K418" s="518"/>
      <c r="L418" s="518"/>
      <c r="M418" s="267">
        <f t="shared" si="54"/>
        <v>0</v>
      </c>
    </row>
    <row r="419" spans="1:13">
      <c r="A419" s="241" t="s">
        <v>505</v>
      </c>
      <c r="B419" s="107" t="s">
        <v>263</v>
      </c>
      <c r="C419" s="138"/>
      <c r="D419" s="515"/>
      <c r="E419" s="515"/>
      <c r="F419" s="516"/>
      <c r="G419" s="516"/>
      <c r="H419" s="516"/>
      <c r="I419" s="516"/>
      <c r="J419" s="516"/>
      <c r="K419" s="516"/>
      <c r="L419" s="517"/>
      <c r="M419" s="267">
        <f t="shared" si="54"/>
        <v>0</v>
      </c>
    </row>
    <row r="420" spans="1:13">
      <c r="A420" s="241" t="s">
        <v>506</v>
      </c>
      <c r="B420" s="107" t="s">
        <v>264</v>
      </c>
      <c r="C420" s="138"/>
      <c r="D420" s="515"/>
      <c r="E420" s="515"/>
      <c r="F420" s="516"/>
      <c r="G420" s="516"/>
      <c r="H420" s="516"/>
      <c r="I420" s="516"/>
      <c r="J420" s="516"/>
      <c r="K420" s="516"/>
      <c r="L420" s="517"/>
      <c r="M420" s="267">
        <f t="shared" si="54"/>
        <v>0</v>
      </c>
    </row>
    <row r="421" spans="1:13">
      <c r="A421" s="241" t="s">
        <v>62</v>
      </c>
      <c r="B421" s="107" t="s">
        <v>265</v>
      </c>
      <c r="C421" s="138"/>
      <c r="D421" s="515"/>
      <c r="E421" s="515"/>
      <c r="F421" s="516"/>
      <c r="G421" s="516"/>
      <c r="H421" s="516"/>
      <c r="I421" s="516"/>
      <c r="J421" s="516"/>
      <c r="K421" s="516">
        <v>10996.25</v>
      </c>
      <c r="L421" s="517"/>
      <c r="M421" s="267">
        <f t="shared" si="54"/>
        <v>10996.25</v>
      </c>
    </row>
    <row r="422" spans="1:13">
      <c r="A422" s="241" t="s">
        <v>64</v>
      </c>
      <c r="B422" s="107" t="s">
        <v>266</v>
      </c>
      <c r="C422" s="138"/>
      <c r="D422" s="515"/>
      <c r="E422" s="515"/>
      <c r="F422" s="516"/>
      <c r="G422" s="516"/>
      <c r="H422" s="516"/>
      <c r="I422" s="516"/>
      <c r="J422" s="516"/>
      <c r="K422" s="516"/>
      <c r="L422" s="517"/>
      <c r="M422" s="267">
        <f t="shared" si="54"/>
        <v>0</v>
      </c>
    </row>
    <row r="423" spans="1:13">
      <c r="A423" s="241" t="s">
        <v>66</v>
      </c>
      <c r="B423" s="107" t="s">
        <v>267</v>
      </c>
      <c r="C423" s="138"/>
      <c r="D423" s="515"/>
      <c r="E423" s="515"/>
      <c r="F423" s="516"/>
      <c r="G423" s="516"/>
      <c r="H423" s="516"/>
      <c r="I423" s="516"/>
      <c r="J423" s="516"/>
      <c r="K423" s="516"/>
      <c r="L423" s="517"/>
      <c r="M423" s="267">
        <f t="shared" si="54"/>
        <v>0</v>
      </c>
    </row>
    <row r="424" spans="1:13">
      <c r="A424" s="241" t="s">
        <v>68</v>
      </c>
      <c r="B424" s="107" t="s">
        <v>268</v>
      </c>
      <c r="C424" s="138"/>
      <c r="D424" s="515"/>
      <c r="E424" s="515"/>
      <c r="F424" s="516"/>
      <c r="G424" s="516">
        <v>2632.5</v>
      </c>
      <c r="H424" s="516"/>
      <c r="I424" s="516"/>
      <c r="J424" s="516">
        <v>14384</v>
      </c>
      <c r="K424" s="516"/>
      <c r="L424" s="517"/>
      <c r="M424" s="267">
        <f t="shared" si="54"/>
        <v>17016.5</v>
      </c>
    </row>
    <row r="425" spans="1:13">
      <c r="A425" s="241" t="s">
        <v>70</v>
      </c>
      <c r="B425" s="107" t="s">
        <v>269</v>
      </c>
      <c r="C425" s="141"/>
      <c r="D425" s="515"/>
      <c r="E425" s="515"/>
      <c r="F425" s="516"/>
      <c r="G425" s="516"/>
      <c r="H425" s="516"/>
      <c r="I425" s="516"/>
      <c r="J425" s="516"/>
      <c r="K425" s="516"/>
      <c r="L425" s="517"/>
      <c r="M425" s="267">
        <f t="shared" si="54"/>
        <v>0</v>
      </c>
    </row>
    <row r="426" spans="1:13">
      <c r="A426" s="241" t="s">
        <v>72</v>
      </c>
      <c r="B426" s="107" t="s">
        <v>270</v>
      </c>
      <c r="C426" s="138"/>
      <c r="D426" s="515"/>
      <c r="E426" s="515"/>
      <c r="F426" s="516"/>
      <c r="G426" s="516"/>
      <c r="H426" s="516"/>
      <c r="I426" s="516"/>
      <c r="J426" s="516"/>
      <c r="K426" s="516"/>
      <c r="L426" s="517"/>
      <c r="M426" s="267">
        <f t="shared" si="54"/>
        <v>0</v>
      </c>
    </row>
    <row r="427" spans="1:13">
      <c r="A427" s="241" t="s">
        <v>74</v>
      </c>
      <c r="B427" s="107" t="s">
        <v>271</v>
      </c>
      <c r="C427" s="138"/>
      <c r="D427" s="515"/>
      <c r="E427" s="515"/>
      <c r="F427" s="516"/>
      <c r="G427" s="516"/>
      <c r="H427" s="516"/>
      <c r="I427" s="516"/>
      <c r="J427" s="516"/>
      <c r="K427" s="516"/>
      <c r="L427" s="517"/>
      <c r="M427" s="267">
        <f t="shared" si="54"/>
        <v>0</v>
      </c>
    </row>
    <row r="428" spans="1:13">
      <c r="A428" s="241" t="s">
        <v>76</v>
      </c>
      <c r="B428" s="107" t="s">
        <v>272</v>
      </c>
      <c r="C428" s="138"/>
      <c r="D428" s="515">
        <v>2683</v>
      </c>
      <c r="E428" s="515"/>
      <c r="F428" s="516"/>
      <c r="G428" s="516"/>
      <c r="H428" s="516"/>
      <c r="I428" s="516"/>
      <c r="J428" s="516"/>
      <c r="K428" s="516"/>
      <c r="L428" s="517"/>
      <c r="M428" s="267">
        <f t="shared" si="54"/>
        <v>2683</v>
      </c>
    </row>
    <row r="429" spans="1:13">
      <c r="A429" s="241" t="s">
        <v>78</v>
      </c>
      <c r="B429" s="107" t="s">
        <v>273</v>
      </c>
      <c r="C429" s="138"/>
      <c r="D429" s="515"/>
      <c r="E429" s="515"/>
      <c r="F429" s="516"/>
      <c r="G429" s="516"/>
      <c r="H429" s="516"/>
      <c r="I429" s="516"/>
      <c r="J429" s="516"/>
      <c r="K429" s="516"/>
      <c r="L429" s="517"/>
      <c r="M429" s="267">
        <f t="shared" si="54"/>
        <v>0</v>
      </c>
    </row>
    <row r="430" spans="1:13">
      <c r="A430" s="270" t="s">
        <v>678</v>
      </c>
      <c r="B430" s="271" t="s">
        <v>677</v>
      </c>
      <c r="C430" s="272"/>
      <c r="D430" s="515"/>
      <c r="E430" s="515"/>
      <c r="F430" s="516"/>
      <c r="G430" s="516"/>
      <c r="H430" s="516"/>
      <c r="I430" s="516"/>
      <c r="J430" s="516"/>
      <c r="K430" s="516"/>
      <c r="L430" s="517"/>
      <c r="M430" s="273">
        <f t="shared" si="54"/>
        <v>0</v>
      </c>
    </row>
    <row r="431" spans="1:13">
      <c r="A431" s="246" t="s">
        <v>80</v>
      </c>
      <c r="B431" s="107" t="s">
        <v>274</v>
      </c>
      <c r="C431" s="138"/>
      <c r="D431" s="515"/>
      <c r="E431" s="515"/>
      <c r="F431" s="516"/>
      <c r="G431" s="516"/>
      <c r="H431" s="516"/>
      <c r="I431" s="516"/>
      <c r="J431" s="516"/>
      <c r="K431" s="516"/>
      <c r="L431" s="517"/>
      <c r="M431" s="267">
        <f t="shared" si="54"/>
        <v>0</v>
      </c>
    </row>
    <row r="432" spans="1:13">
      <c r="A432" s="241" t="s">
        <v>81</v>
      </c>
      <c r="B432" s="107" t="s">
        <v>276</v>
      </c>
      <c r="C432" s="138"/>
      <c r="D432" s="515"/>
      <c r="E432" s="515"/>
      <c r="F432" s="516"/>
      <c r="G432" s="516"/>
      <c r="H432" s="516"/>
      <c r="I432" s="516"/>
      <c r="J432" s="516"/>
      <c r="K432" s="516"/>
      <c r="L432" s="517"/>
      <c r="M432" s="267">
        <f t="shared" si="54"/>
        <v>0</v>
      </c>
    </row>
    <row r="433" spans="1:13">
      <c r="A433" s="241" t="s">
        <v>83</v>
      </c>
      <c r="B433" s="107" t="s">
        <v>277</v>
      </c>
      <c r="C433" s="138"/>
      <c r="D433" s="515"/>
      <c r="E433" s="515"/>
      <c r="F433" s="516"/>
      <c r="G433" s="516"/>
      <c r="H433" s="516"/>
      <c r="I433" s="516"/>
      <c r="J433" s="516"/>
      <c r="K433" s="516"/>
      <c r="L433" s="517"/>
      <c r="M433" s="267">
        <f t="shared" si="54"/>
        <v>0</v>
      </c>
    </row>
    <row r="434" spans="1:13">
      <c r="A434" s="246" t="s">
        <v>85</v>
      </c>
      <c r="B434" s="107" t="s">
        <v>278</v>
      </c>
      <c r="C434" s="138"/>
      <c r="D434" s="515"/>
      <c r="E434" s="515"/>
      <c r="F434" s="516"/>
      <c r="G434" s="516"/>
      <c r="H434" s="516"/>
      <c r="I434" s="516"/>
      <c r="J434" s="516"/>
      <c r="K434" s="516"/>
      <c r="L434" s="517"/>
      <c r="M434" s="267">
        <f t="shared" si="54"/>
        <v>0</v>
      </c>
    </row>
    <row r="435" spans="1:13" s="43" customFormat="1" ht="12">
      <c r="A435" s="42"/>
      <c r="B435" s="117"/>
      <c r="C435" s="152"/>
      <c r="D435" s="529"/>
      <c r="E435" s="529"/>
      <c r="F435" s="530"/>
      <c r="G435" s="530"/>
      <c r="H435" s="530"/>
      <c r="I435" s="530"/>
      <c r="J435" s="530"/>
      <c r="K435" s="530"/>
      <c r="L435" s="530"/>
      <c r="M435" s="267"/>
    </row>
    <row r="436" spans="1:13" s="43" customFormat="1" ht="12">
      <c r="A436" s="49" t="s">
        <v>599</v>
      </c>
      <c r="B436" s="118" t="s">
        <v>368</v>
      </c>
      <c r="C436" s="153"/>
      <c r="D436" s="445">
        <f t="shared" ref="D436:L436" si="55">SUM(D257:D287,D289,D291,D293,D295:D356,D359:D400,D403:D409,D418:D434)</f>
        <v>56856.439999999995</v>
      </c>
      <c r="E436" s="445">
        <f t="shared" si="55"/>
        <v>4895.1499999999996</v>
      </c>
      <c r="F436" s="445">
        <f t="shared" si="55"/>
        <v>10248</v>
      </c>
      <c r="G436" s="445">
        <f t="shared" si="55"/>
        <v>11323.44</v>
      </c>
      <c r="H436" s="445">
        <f t="shared" si="55"/>
        <v>113146.83</v>
      </c>
      <c r="I436" s="445">
        <f t="shared" si="55"/>
        <v>17493.22</v>
      </c>
      <c r="J436" s="445">
        <f t="shared" si="55"/>
        <v>201003.34</v>
      </c>
      <c r="K436" s="445">
        <f t="shared" si="55"/>
        <v>14704.19</v>
      </c>
      <c r="L436" s="445">
        <f t="shared" si="55"/>
        <v>0</v>
      </c>
      <c r="M436" s="101">
        <f t="shared" ref="M436" si="56">SUM(M257:M287,M289,M291,M293,M295:M356,M359:M400,M403:M409,M418:M434)</f>
        <v>429670.61</v>
      </c>
    </row>
    <row r="437" spans="1:13" s="43" customFormat="1" ht="12">
      <c r="A437" s="49" t="s">
        <v>659</v>
      </c>
      <c r="B437" s="119" t="s">
        <v>660</v>
      </c>
      <c r="C437" s="153"/>
      <c r="D437" s="445">
        <f t="shared" ref="D437:L437" si="57">SUM(D410:D417)</f>
        <v>0</v>
      </c>
      <c r="E437" s="445">
        <f t="shared" si="57"/>
        <v>0</v>
      </c>
      <c r="F437" s="445">
        <f t="shared" si="57"/>
        <v>0</v>
      </c>
      <c r="G437" s="445">
        <f t="shared" si="57"/>
        <v>0</v>
      </c>
      <c r="H437" s="445">
        <f t="shared" si="57"/>
        <v>0</v>
      </c>
      <c r="I437" s="445">
        <f t="shared" si="57"/>
        <v>0</v>
      </c>
      <c r="J437" s="445">
        <f t="shared" si="57"/>
        <v>0</v>
      </c>
      <c r="K437" s="445">
        <f t="shared" si="57"/>
        <v>0</v>
      </c>
      <c r="L437" s="445">
        <f t="shared" si="57"/>
        <v>0</v>
      </c>
      <c r="M437" s="128">
        <f t="shared" ref="M437:M441" si="58">SUM(D437:L437)</f>
        <v>0</v>
      </c>
    </row>
    <row r="438" spans="1:13" s="43" customFormat="1" ht="12">
      <c r="A438" s="49" t="s">
        <v>600</v>
      </c>
      <c r="B438" s="119" t="s">
        <v>598</v>
      </c>
      <c r="C438" s="153"/>
      <c r="D438" s="445">
        <f t="shared" ref="D438:L438" si="59">D401</f>
        <v>0</v>
      </c>
      <c r="E438" s="445">
        <f t="shared" si="59"/>
        <v>0</v>
      </c>
      <c r="F438" s="445">
        <f t="shared" si="59"/>
        <v>0</v>
      </c>
      <c r="G438" s="445">
        <f t="shared" si="59"/>
        <v>0</v>
      </c>
      <c r="H438" s="445">
        <f t="shared" si="59"/>
        <v>0</v>
      </c>
      <c r="I438" s="445">
        <f t="shared" si="59"/>
        <v>0</v>
      </c>
      <c r="J438" s="445">
        <f t="shared" si="59"/>
        <v>66798.850000000006</v>
      </c>
      <c r="K438" s="445">
        <f t="shared" si="59"/>
        <v>0</v>
      </c>
      <c r="L438" s="445">
        <f t="shared" si="59"/>
        <v>0</v>
      </c>
      <c r="M438" s="128">
        <f t="shared" si="58"/>
        <v>66798.850000000006</v>
      </c>
    </row>
    <row r="439" spans="1:13" s="43" customFormat="1" ht="12">
      <c r="A439" s="49" t="s">
        <v>601</v>
      </c>
      <c r="B439" s="119" t="s">
        <v>602</v>
      </c>
      <c r="C439" s="153"/>
      <c r="D439" s="445">
        <f t="shared" ref="D439:L439" si="60">SUM(D248:D256,D357,D358+D288+D290+D292+D294)</f>
        <v>0</v>
      </c>
      <c r="E439" s="445">
        <f t="shared" si="60"/>
        <v>0</v>
      </c>
      <c r="F439" s="445">
        <f t="shared" si="60"/>
        <v>0</v>
      </c>
      <c r="G439" s="445">
        <f t="shared" si="60"/>
        <v>0</v>
      </c>
      <c r="H439" s="445">
        <f t="shared" si="60"/>
        <v>0</v>
      </c>
      <c r="I439" s="445">
        <f t="shared" si="60"/>
        <v>0</v>
      </c>
      <c r="J439" s="445">
        <f t="shared" si="60"/>
        <v>0</v>
      </c>
      <c r="K439" s="445">
        <f t="shared" si="60"/>
        <v>0</v>
      </c>
      <c r="L439" s="445">
        <f t="shared" si="60"/>
        <v>0</v>
      </c>
      <c r="M439" s="101">
        <f t="shared" ref="M439" si="61">SUM(M248:M256,M357,M358+M288+M290+M292+M294)</f>
        <v>0</v>
      </c>
    </row>
    <row r="440" spans="1:13">
      <c r="A440" s="304" t="s">
        <v>729</v>
      </c>
      <c r="B440" s="305" t="s">
        <v>730</v>
      </c>
      <c r="C440" s="306"/>
      <c r="D440" s="445">
        <f t="shared" ref="D440:L440" si="62">D402</f>
        <v>0</v>
      </c>
      <c r="E440" s="445">
        <f t="shared" si="62"/>
        <v>0</v>
      </c>
      <c r="F440" s="445">
        <f t="shared" si="62"/>
        <v>0</v>
      </c>
      <c r="G440" s="445">
        <f t="shared" si="62"/>
        <v>0</v>
      </c>
      <c r="H440" s="445">
        <f t="shared" si="62"/>
        <v>0</v>
      </c>
      <c r="I440" s="445">
        <f t="shared" si="62"/>
        <v>0</v>
      </c>
      <c r="J440" s="445">
        <f t="shared" si="62"/>
        <v>0</v>
      </c>
      <c r="K440" s="445">
        <f t="shared" si="62"/>
        <v>0</v>
      </c>
      <c r="L440" s="445">
        <f t="shared" si="62"/>
        <v>0</v>
      </c>
      <c r="M440" s="128">
        <f t="shared" si="58"/>
        <v>0</v>
      </c>
    </row>
    <row r="441" spans="1:13" s="48" customFormat="1">
      <c r="A441" s="44" t="s">
        <v>369</v>
      </c>
      <c r="B441" s="120" t="s">
        <v>370</v>
      </c>
      <c r="C441" s="155"/>
      <c r="D441" s="446">
        <f t="shared" ref="D441:L441" si="63">SUM(D436:D440)</f>
        <v>56856.439999999995</v>
      </c>
      <c r="E441" s="446">
        <f t="shared" si="63"/>
        <v>4895.1499999999996</v>
      </c>
      <c r="F441" s="446">
        <f t="shared" si="63"/>
        <v>10248</v>
      </c>
      <c r="G441" s="446">
        <f t="shared" si="63"/>
        <v>11323.44</v>
      </c>
      <c r="H441" s="446">
        <f t="shared" si="63"/>
        <v>113146.83</v>
      </c>
      <c r="I441" s="446">
        <f t="shared" si="63"/>
        <v>17493.22</v>
      </c>
      <c r="J441" s="446">
        <f t="shared" si="63"/>
        <v>267802.19</v>
      </c>
      <c r="K441" s="446">
        <f t="shared" si="63"/>
        <v>14704.19</v>
      </c>
      <c r="L441" s="446">
        <f t="shared" si="63"/>
        <v>0</v>
      </c>
      <c r="M441" s="129">
        <f t="shared" si="58"/>
        <v>496469.46</v>
      </c>
    </row>
    <row r="442" spans="1:13">
      <c r="A442" s="263"/>
      <c r="B442" s="121"/>
      <c r="C442" s="154"/>
      <c r="D442" s="447"/>
      <c r="E442" s="447"/>
      <c r="F442" s="447"/>
      <c r="G442" s="447"/>
      <c r="H442" s="447"/>
      <c r="I442" s="447"/>
      <c r="J442" s="447"/>
      <c r="K442" s="447"/>
      <c r="L442" s="447"/>
      <c r="M442" s="130"/>
    </row>
    <row r="443" spans="1:13" ht="15.75" thickBot="1">
      <c r="A443" s="264"/>
      <c r="B443" s="122" t="s">
        <v>337</v>
      </c>
      <c r="C443" s="29"/>
      <c r="D443" s="448">
        <f t="shared" ref="D443:L443" si="64">D215+D216+D217+D218+D246+D441+D219</f>
        <v>727879.59</v>
      </c>
      <c r="E443" s="448">
        <f t="shared" si="64"/>
        <v>356640.15</v>
      </c>
      <c r="F443" s="448">
        <f t="shared" si="64"/>
        <v>182673</v>
      </c>
      <c r="G443" s="448">
        <f t="shared" si="64"/>
        <v>279778.44</v>
      </c>
      <c r="H443" s="448">
        <f t="shared" si="64"/>
        <v>553251.82999999996</v>
      </c>
      <c r="I443" s="448">
        <f t="shared" si="64"/>
        <v>142918.22</v>
      </c>
      <c r="J443" s="448">
        <f t="shared" si="64"/>
        <v>10569017.210000001</v>
      </c>
      <c r="K443" s="448">
        <f t="shared" si="64"/>
        <v>175801.14</v>
      </c>
      <c r="L443" s="448">
        <f t="shared" si="64"/>
        <v>28125</v>
      </c>
      <c r="M443" s="45">
        <f t="shared" ref="M443" si="65">M215+M216+M217+M218+M246+M441+M219</f>
        <v>13016084.58</v>
      </c>
    </row>
    <row r="444" spans="1:13" ht="13.5" thickTop="1">
      <c r="A444" s="265"/>
      <c r="B444" s="131"/>
      <c r="C444" s="131"/>
      <c r="D444" s="132"/>
      <c r="E444" s="132"/>
      <c r="F444" s="133"/>
      <c r="G444" s="133"/>
      <c r="H444" s="133"/>
      <c r="I444" s="133"/>
      <c r="J444" s="133"/>
      <c r="K444" s="133"/>
      <c r="L444" s="133"/>
      <c r="M444" s="133"/>
    </row>
    <row r="446" spans="1:13">
      <c r="M446" s="450"/>
    </row>
    <row r="447" spans="1:13">
      <c r="D447" s="472"/>
    </row>
  </sheetData>
  <phoneticPr fontId="52" type="noConversion"/>
  <pageMargins left="0.70866141732283472" right="0.70866141732283472" top="0.74803149606299213" bottom="0.74803149606299213" header="0.31496062992125984" footer="0.31496062992125984"/>
  <pageSetup paperSize="8" scale="65" fitToHeight="0" orientation="portrait" r:id="rId1"/>
  <headerFooter>
    <oddHeader>&amp;R&amp;F/&amp;A</oddHeader>
    <oddFooter>&amp;Rσελ 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3"/>
  <sheetViews>
    <sheetView workbookViewId="0">
      <selection activeCell="G7" sqref="G7"/>
    </sheetView>
  </sheetViews>
  <sheetFormatPr defaultColWidth="9.140625" defaultRowHeight="12.75"/>
  <cols>
    <col min="1" max="1" width="22.28515625" style="1" customWidth="1"/>
    <col min="2" max="2" width="29.42578125" style="5" customWidth="1"/>
    <col min="3" max="3" width="36.140625" style="1" customWidth="1"/>
    <col min="4" max="16384" width="9.140625" style="1"/>
  </cols>
  <sheetData>
    <row r="1" spans="1:3" ht="30.75" customHeight="1" thickBot="1">
      <c r="A1" s="1163" t="s">
        <v>1051</v>
      </c>
      <c r="B1" s="1163"/>
      <c r="C1" s="1163"/>
    </row>
    <row r="2" spans="1:3" ht="42.75" customHeight="1">
      <c r="A2" s="2" t="s">
        <v>97</v>
      </c>
      <c r="B2" s="3" t="s">
        <v>113</v>
      </c>
      <c r="C2" s="3" t="s">
        <v>736</v>
      </c>
    </row>
    <row r="3" spans="1:3" ht="42.75">
      <c r="A3" s="6" t="s">
        <v>98</v>
      </c>
      <c r="B3" s="16" t="s">
        <v>759</v>
      </c>
      <c r="C3" s="7">
        <f>'2024 ΠΡΟΥΠΟΛΟΓΙΣΜΟΣ_ΑΝΑ (ΚΑΕ)'!M218</f>
        <v>261367.57</v>
      </c>
    </row>
    <row r="4" spans="1:3" s="4" customFormat="1" ht="30.75" customHeight="1">
      <c r="A4" s="8" t="s">
        <v>87</v>
      </c>
      <c r="B4" s="9"/>
      <c r="C4" s="10">
        <f>C3</f>
        <v>261367.57</v>
      </c>
    </row>
    <row r="5" spans="1:3" ht="14.25">
      <c r="A5" s="6" t="s">
        <v>99</v>
      </c>
      <c r="B5" s="11">
        <v>2631</v>
      </c>
      <c r="C5" s="7">
        <f>'2024 ΠΡΟΥΠΟΛΟΓΙΣΜΟΣ_ΑΝΑ (ΚΑΕ)'!M217</f>
        <v>1470150</v>
      </c>
    </row>
    <row r="6" spans="1:3" s="4" customFormat="1" ht="14.25">
      <c r="A6" s="37" t="s">
        <v>100</v>
      </c>
      <c r="B6" s="38"/>
      <c r="C6" s="39">
        <f>C5</f>
        <v>1470150</v>
      </c>
    </row>
    <row r="7" spans="1:3" s="4" customFormat="1" ht="14.25">
      <c r="A7" s="307" t="s">
        <v>731</v>
      </c>
      <c r="B7" s="308">
        <v>2636</v>
      </c>
      <c r="C7" s="311">
        <f>'2024 ΠΡΟΥΠΟΛΟΓΙΣΜΟΣ_ΑΝΑ (ΚΑΕ)'!M219</f>
        <v>3800000</v>
      </c>
    </row>
    <row r="8" spans="1:3" s="4" customFormat="1" ht="14.25">
      <c r="A8" s="309" t="s">
        <v>760</v>
      </c>
      <c r="B8" s="310"/>
      <c r="C8" s="312">
        <f>C7</f>
        <v>3800000</v>
      </c>
    </row>
    <row r="9" spans="1:3" ht="14.25">
      <c r="A9" s="6" t="s">
        <v>101</v>
      </c>
      <c r="B9" s="12" t="s">
        <v>761</v>
      </c>
      <c r="C9" s="7">
        <f>'2024 ΠΡΟΥΠΟΛΟΓΙΣΜΟΣ_ΑΝΑ (ΚΑΕ)'!M216</f>
        <v>0</v>
      </c>
    </row>
    <row r="10" spans="1:3" s="4" customFormat="1" ht="14.25">
      <c r="A10" s="13" t="s">
        <v>102</v>
      </c>
      <c r="B10" s="14"/>
      <c r="C10" s="15">
        <f>C9</f>
        <v>0</v>
      </c>
    </row>
    <row r="11" spans="1:3" ht="28.5">
      <c r="A11" s="18" t="s">
        <v>607</v>
      </c>
      <c r="B11" s="16" t="s">
        <v>762</v>
      </c>
      <c r="C11" s="7">
        <f>'2024 ΠΡΟΥΠΟΛΟΓΙΣΜΟΣ_ΑΝΑ (ΚΑΕ)'!M195</f>
        <v>5350</v>
      </c>
    </row>
    <row r="12" spans="1:3" ht="14.25">
      <c r="A12" s="6" t="s">
        <v>103</v>
      </c>
      <c r="B12" s="17">
        <v>269</v>
      </c>
      <c r="C12" s="7">
        <f>'2024 ΠΡΟΥΠΟΛΟΓΙΣΜΟΣ_ΑΝΑ (ΚΑΕ)'!M196</f>
        <v>7852.27</v>
      </c>
    </row>
    <row r="13" spans="1:3" ht="42.75">
      <c r="A13" s="352" t="s">
        <v>763</v>
      </c>
      <c r="B13" s="350">
        <v>271</v>
      </c>
      <c r="C13" s="351">
        <f>'2024 ΠΡΟΥΠΟΛΟΓΙΣΜΟΣ_ΑΝΑ (ΚΑΕ)'!M197</f>
        <v>0</v>
      </c>
    </row>
    <row r="14" spans="1:3" ht="18.75" customHeight="1">
      <c r="A14" s="6" t="s">
        <v>104</v>
      </c>
      <c r="B14" s="12">
        <v>291</v>
      </c>
      <c r="C14" s="7">
        <f>'2024 ΠΡΟΥΠΟΛΟΓΙΣΜΟΣ_ΑΝΑ (ΚΑΕ)'!M198</f>
        <v>0</v>
      </c>
    </row>
    <row r="15" spans="1:3" ht="18.75" customHeight="1">
      <c r="A15" s="18" t="s">
        <v>91</v>
      </c>
      <c r="B15" s="12">
        <v>842</v>
      </c>
      <c r="C15" s="7">
        <f>'2024 ΠΡΟΥΠΟΛΟΓΙΣΜΟΣ_ΑΝΑ (ΚΑΕ)'!M199</f>
        <v>986656.11</v>
      </c>
    </row>
    <row r="16" spans="1:3" ht="14.25">
      <c r="A16" s="18" t="s">
        <v>89</v>
      </c>
      <c r="B16" s="12">
        <v>832</v>
      </c>
      <c r="C16" s="7">
        <f>'2024 ΠΡΟΥΠΟΛΟΓΙΣΜΟΣ_ΑΝΑ (ΚΑΕ)'!M200</f>
        <v>100000</v>
      </c>
    </row>
    <row r="17" spans="1:3" ht="14.25">
      <c r="A17" s="18" t="s">
        <v>88</v>
      </c>
      <c r="B17" s="12" t="s">
        <v>0</v>
      </c>
      <c r="C17" s="7">
        <f>'2024 ΠΡΟΥΠΟΛΟΓΙΣΜΟΣ_ΑΝΑ (ΚΑΕ)'!M201</f>
        <v>457730</v>
      </c>
    </row>
    <row r="18" spans="1:3" ht="14.25">
      <c r="A18" s="6" t="s">
        <v>105</v>
      </c>
      <c r="B18" s="12" t="s">
        <v>115</v>
      </c>
      <c r="C18" s="7">
        <f>'2024 ΠΡΟΥΠΟΛΟΓΙΣΜΟΣ_ΑΝΑ (ΚΑΕ)'!M202</f>
        <v>746305</v>
      </c>
    </row>
    <row r="19" spans="1:3" ht="14.25">
      <c r="A19" s="6" t="s">
        <v>90</v>
      </c>
      <c r="B19" s="12">
        <v>841</v>
      </c>
      <c r="C19" s="7">
        <f>'2024 ΠΡΟΥΠΟΛΟΓΙΣΜΟΣ_ΑΝΑ (ΚΑΕ)'!M203</f>
        <v>46600</v>
      </c>
    </row>
    <row r="20" spans="1:3" ht="14.25">
      <c r="A20" s="18" t="s">
        <v>92</v>
      </c>
      <c r="B20" s="19">
        <v>892</v>
      </c>
      <c r="C20" s="7">
        <f>'2024 ΠΡΟΥΠΟΛΟΓΙΣΜΟΣ_ΑΝΑ (ΚΑΕ)'!M204</f>
        <v>623579.28</v>
      </c>
    </row>
    <row r="21" spans="1:3" ht="14.25">
      <c r="A21" s="18" t="s">
        <v>93</v>
      </c>
      <c r="B21" s="12">
        <v>845</v>
      </c>
      <c r="C21" s="7">
        <f>'2024 ΠΡΟΥΠΟΛΟΓΙΣΜΟΣ_ΑΝΑ (ΚΑΕ)'!M205</f>
        <v>640725.92999999993</v>
      </c>
    </row>
    <row r="22" spans="1:3" ht="14.25">
      <c r="A22" s="18" t="s">
        <v>94</v>
      </c>
      <c r="B22" s="12">
        <v>1611</v>
      </c>
      <c r="C22" s="7">
        <f>'2024 ΠΡΟΥΠΟΛΟΓΙΣΜΟΣ_ΑΝΑ (ΚΑΕ)'!M206</f>
        <v>128500</v>
      </c>
    </row>
    <row r="23" spans="1:3" ht="24.75" customHeight="1">
      <c r="A23" s="18" t="s">
        <v>95</v>
      </c>
      <c r="B23" s="12" t="s">
        <v>694</v>
      </c>
      <c r="C23" s="7">
        <f>'2024 ΠΡΟΥΠΟΛΟΓΙΣΜΟΣ_ΑΝΑ (ΚΑΕ)'!M207</f>
        <v>71000</v>
      </c>
    </row>
    <row r="24" spans="1:3" ht="42.75" customHeight="1">
      <c r="A24" s="18" t="s">
        <v>106</v>
      </c>
      <c r="B24" s="12" t="s">
        <v>695</v>
      </c>
      <c r="C24" s="7">
        <f>'2024 ΠΡΟΥΠΟΛΟΓΙΣΜΟΣ_ΑΝΑ (ΚΑΕ)'!M208</f>
        <v>6500</v>
      </c>
    </row>
    <row r="25" spans="1:3" ht="42.75">
      <c r="A25" s="18" t="s">
        <v>107</v>
      </c>
      <c r="B25" s="12" t="s">
        <v>116</v>
      </c>
      <c r="C25" s="7">
        <f>'2024 ΠΡΟΥΠΟΛΟΓΙΣΜΟΣ_ΑΝΑ (ΚΑΕ)'!M209</f>
        <v>289731.3</v>
      </c>
    </row>
    <row r="26" spans="1:3" ht="51" customHeight="1">
      <c r="A26" s="20" t="s">
        <v>117</v>
      </c>
      <c r="B26" s="12" t="s">
        <v>696</v>
      </c>
      <c r="C26" s="7">
        <f>'2024 ΠΡΟΥΠΟΛΟΓΙΣΜΟΣ_ΑΝΑ (ΚΑΕ)'!M210</f>
        <v>840393.1</v>
      </c>
    </row>
    <row r="27" spans="1:3" ht="14.25">
      <c r="A27" s="18" t="s">
        <v>108</v>
      </c>
      <c r="B27" s="12">
        <v>4121</v>
      </c>
      <c r="C27" s="7">
        <f>'2024 ΠΡΟΥΠΟΛΟΓΙΣΜΟΣ_ΑΝΑ (ΚΑΕ)'!M211</f>
        <v>35715.89</v>
      </c>
    </row>
    <row r="28" spans="1:3" ht="65.25" customHeight="1">
      <c r="A28" s="6" t="s">
        <v>109</v>
      </c>
      <c r="B28" s="12" t="s">
        <v>357</v>
      </c>
      <c r="C28" s="7">
        <f>'2024 ΠΡΟΥΠΟΛΟΓΙΣΜΟΣ_ΑΝΑ (ΚΑΕ)'!M212</f>
        <v>155300</v>
      </c>
    </row>
    <row r="29" spans="1:3" ht="28.5">
      <c r="A29" s="6" t="s">
        <v>96</v>
      </c>
      <c r="B29" s="12">
        <v>2521</v>
      </c>
      <c r="C29" s="7">
        <f>'2024 ΠΡΟΥΠΟΛΟΓΙΣΜΟΣ_ΑΝΑ (ΚΑΕ)'!M213</f>
        <v>0</v>
      </c>
    </row>
    <row r="30" spans="1:3" ht="42.75">
      <c r="A30" s="6" t="s">
        <v>110</v>
      </c>
      <c r="B30" s="12" t="s">
        <v>114</v>
      </c>
      <c r="C30" s="7">
        <f>'2024 ΠΡΟΥΠΟΛΟΓΙΣΜΟΣ_ΑΝΑ (ΚΑΕ)'!M214</f>
        <v>1323558.6699999997</v>
      </c>
    </row>
    <row r="31" spans="1:3" s="4" customFormat="1" ht="14.25">
      <c r="A31" s="21" t="s">
        <v>111</v>
      </c>
      <c r="B31" s="22"/>
      <c r="C31" s="23">
        <f>SUM(C11:C30)</f>
        <v>6465497.5499999989</v>
      </c>
    </row>
    <row r="32" spans="1:3" ht="42.75">
      <c r="A32" s="24" t="s">
        <v>118</v>
      </c>
      <c r="B32" s="19"/>
      <c r="C32" s="7">
        <f>'2024 ΠΡΟΥΠΟΛΟΓΙΣΜΟΣ_ΑΝΑ (ΚΑΕ)'!M246</f>
        <v>522600</v>
      </c>
    </row>
    <row r="33" spans="1:3" ht="14.25">
      <c r="A33" s="25" t="s">
        <v>112</v>
      </c>
      <c r="B33" s="26"/>
      <c r="C33" s="27">
        <f>C32</f>
        <v>522600</v>
      </c>
    </row>
    <row r="34" spans="1:3" ht="40.5">
      <c r="A34" s="36" t="s">
        <v>368</v>
      </c>
      <c r="B34" s="50" t="s">
        <v>603</v>
      </c>
      <c r="C34" s="33">
        <f>'2024 ΠΡΟΥΠΟΛΟΓΙΣΜΟΣ_ΑΝΑ (ΚΑΕ)'!M436</f>
        <v>429670.61</v>
      </c>
    </row>
    <row r="35" spans="1:3" ht="40.5">
      <c r="A35" s="36" t="s">
        <v>660</v>
      </c>
      <c r="B35" s="50" t="s">
        <v>604</v>
      </c>
      <c r="C35" s="33">
        <f>'2024 ΠΡΟΥΠΟΛΟΓΙΣΜΟΣ_ΑΝΑ (ΚΑΕ)'!M437</f>
        <v>0</v>
      </c>
    </row>
    <row r="36" spans="1:3" ht="54">
      <c r="A36" s="36" t="s">
        <v>598</v>
      </c>
      <c r="B36" s="50" t="s">
        <v>349</v>
      </c>
      <c r="C36" s="33">
        <f>'2024 ΠΡΟΥΠΟΛΟΓΙΣΜΟΣ_ΑΝΑ (ΚΑΕ)'!M438</f>
        <v>66798.850000000006</v>
      </c>
    </row>
    <row r="37" spans="1:3" ht="40.5">
      <c r="A37" s="36" t="s">
        <v>602</v>
      </c>
      <c r="B37" s="50" t="s">
        <v>605</v>
      </c>
      <c r="C37" s="33">
        <f>'2024 ΠΡΟΥΠΟΛΟΓΙΣΜΟΣ_ΑΝΑ (ΚΑΕ)'!M439</f>
        <v>0</v>
      </c>
    </row>
    <row r="38" spans="1:3" ht="40.5">
      <c r="A38" s="313" t="s">
        <v>730</v>
      </c>
      <c r="B38" s="314" t="s">
        <v>728</v>
      </c>
      <c r="C38" s="315">
        <f>'2024 ΠΡΟΥΠΟΛΟΓΙΣΜΟΣ_ΑΝΑ (ΚΑΕ)'!M440</f>
        <v>0</v>
      </c>
    </row>
    <row r="39" spans="1:3" ht="28.5">
      <c r="A39" s="40" t="s">
        <v>608</v>
      </c>
      <c r="B39" s="40" t="s">
        <v>609</v>
      </c>
      <c r="C39" s="41">
        <f>SUM(C34:C38)</f>
        <v>496469.45999999996</v>
      </c>
    </row>
    <row r="40" spans="1:3" s="4" customFormat="1" ht="49.5" customHeight="1" thickBot="1">
      <c r="A40" s="28" t="s">
        <v>732</v>
      </c>
      <c r="B40" s="34"/>
      <c r="C40" s="35">
        <f>C4+C6+C10+C31+C33+C39+C8</f>
        <v>13016084.579999998</v>
      </c>
    </row>
    <row r="42" spans="1:3">
      <c r="C42" s="32"/>
    </row>
    <row r="43" spans="1:3">
      <c r="C43" s="32"/>
    </row>
  </sheetData>
  <mergeCells count="1">
    <mergeCell ref="A1:C1"/>
  </mergeCells>
  <phoneticPr fontId="52" type="noConversion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&amp;R&amp;F/&amp;A</oddHeader>
    <oddFooter>&amp;Rσελ. 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0"/>
  <sheetViews>
    <sheetView view="pageBreakPreview" topLeftCell="A10" zoomScaleNormal="100" zoomScaleSheetLayoutView="100" workbookViewId="0">
      <selection activeCell="I28" sqref="I28"/>
    </sheetView>
  </sheetViews>
  <sheetFormatPr defaultRowHeight="12.75"/>
  <cols>
    <col min="1" max="1" width="3.42578125" customWidth="1"/>
    <col min="2" max="2" width="28.28515625" customWidth="1"/>
    <col min="3" max="3" width="13.140625" customWidth="1"/>
    <col min="4" max="8" width="12.42578125" customWidth="1"/>
    <col min="9" max="9" width="16.28515625" customWidth="1"/>
    <col min="10" max="11" width="12.42578125" customWidth="1"/>
    <col min="12" max="12" width="16" customWidth="1"/>
    <col min="13" max="13" width="11.5703125" bestFit="1" customWidth="1"/>
    <col min="14" max="14" width="17.7109375" style="168" customWidth="1"/>
  </cols>
  <sheetData>
    <row r="1" spans="1:14" ht="15.75" thickBot="1">
      <c r="A1" s="52"/>
      <c r="B1" s="53" t="s">
        <v>610</v>
      </c>
      <c r="C1" s="54" t="s">
        <v>611</v>
      </c>
      <c r="D1" s="53" t="s">
        <v>612</v>
      </c>
      <c r="E1" s="54" t="s">
        <v>613</v>
      </c>
      <c r="F1" s="54" t="s">
        <v>614</v>
      </c>
      <c r="G1" s="54" t="s">
        <v>615</v>
      </c>
      <c r="H1" s="54" t="s">
        <v>616</v>
      </c>
      <c r="I1" s="54" t="s">
        <v>638</v>
      </c>
      <c r="J1" s="54" t="s">
        <v>617</v>
      </c>
      <c r="K1" s="54" t="s">
        <v>618</v>
      </c>
      <c r="L1" s="55" t="s">
        <v>619</v>
      </c>
    </row>
    <row r="2" spans="1:14" ht="23.25" thickBot="1">
      <c r="A2" s="56" t="s">
        <v>293</v>
      </c>
      <c r="B2" s="63" t="s">
        <v>765</v>
      </c>
      <c r="C2" s="58">
        <f>'2024 ΠΡΟΥΠΟΛΟΓΙΣΜΟΣ_ΑΝΑ (ΚΑΕ)'!D195</f>
        <v>0</v>
      </c>
      <c r="D2" s="58">
        <f>'2024 ΠΡΟΥΠΟΛΟΓΙΣΜΟΣ_ΑΝΑ (ΚΑΕ)'!E195</f>
        <v>0</v>
      </c>
      <c r="E2" s="58">
        <f>'2024 ΠΡΟΥΠΟΛΟΓΙΣΜΟΣ_ΑΝΑ (ΚΑΕ)'!F195</f>
        <v>0</v>
      </c>
      <c r="F2" s="58">
        <f>'2024 ΠΡΟΥΠΟΛΟΓΙΣΜΟΣ_ΑΝΑ (ΚΑΕ)'!G195</f>
        <v>0</v>
      </c>
      <c r="G2" s="58">
        <f>'2024 ΠΡΟΥΠΟΛΟΓΙΣΜΟΣ_ΑΝΑ (ΚΑΕ)'!H195</f>
        <v>2350</v>
      </c>
      <c r="H2" s="58">
        <f>'2024 ΠΡΟΥΠΟΛΟΓΙΣΜΟΣ_ΑΝΑ (ΚΑΕ)'!I195</f>
        <v>0</v>
      </c>
      <c r="I2" s="58">
        <f>'2024 ΠΡΟΥΠΟΛΟΓΙΣΜΟΣ_ΑΝΑ (ΚΑΕ)'!J195</f>
        <v>3000</v>
      </c>
      <c r="J2" s="58">
        <f>'2024 ΠΡΟΥΠΟΛΟΓΙΣΜΟΣ_ΑΝΑ (ΚΑΕ)'!K195</f>
        <v>0</v>
      </c>
      <c r="K2" s="58">
        <f>'2024 ΠΡΟΥΠΟΛΟΓΙΣΜΟΣ_ΑΝΑ (ΚΑΕ)'!L195</f>
        <v>0</v>
      </c>
      <c r="L2" s="59">
        <f>SUM(C2:K2)</f>
        <v>5350</v>
      </c>
      <c r="M2" s="164">
        <f>SUM(L2,L6,L7,L8,L9,L10,L11,L12,L13,L19,L4)</f>
        <v>3890746.3199999994</v>
      </c>
      <c r="N2" s="161" t="s">
        <v>635</v>
      </c>
    </row>
    <row r="3" spans="1:14" ht="15.75" thickBot="1">
      <c r="A3" s="159" t="s">
        <v>335</v>
      </c>
      <c r="B3" s="57" t="s">
        <v>103</v>
      </c>
      <c r="C3" s="58">
        <f>'2024 ΠΡΟΥΠΟΛΟΓΙΣΜΟΣ_ΑΝΑ (ΚΑΕ)'!D196</f>
        <v>0</v>
      </c>
      <c r="D3" s="58">
        <f>'2024 ΠΡΟΥΠΟΛΟΓΙΣΜΟΣ_ΑΝΑ (ΚΑΕ)'!E196</f>
        <v>0</v>
      </c>
      <c r="E3" s="58">
        <f>'2024 ΠΡΟΥΠΟΛΟΓΙΣΜΟΣ_ΑΝΑ (ΚΑΕ)'!F196</f>
        <v>0</v>
      </c>
      <c r="F3" s="58">
        <f>'2024 ΠΡΟΥΠΟΛΟΓΙΣΜΟΣ_ΑΝΑ (ΚΑΕ)'!G196</f>
        <v>0</v>
      </c>
      <c r="G3" s="58">
        <f>'2024 ΠΡΟΥΠΟΛΟΓΙΣΜΟΣ_ΑΝΑ (ΚΑΕ)'!H196</f>
        <v>0</v>
      </c>
      <c r="H3" s="58">
        <f>'2024 ΠΡΟΥΠΟΛΟΓΙΣΜΟΣ_ΑΝΑ (ΚΑΕ)'!I196</f>
        <v>0</v>
      </c>
      <c r="I3" s="58">
        <f>'2024 ΠΡΟΥΠΟΛΟΓΙΣΜΟΣ_ΑΝΑ (ΚΑΕ)'!J196</f>
        <v>7852.27</v>
      </c>
      <c r="J3" s="58">
        <f>'2024 ΠΡΟΥΠΟΛΟΓΙΣΜΟΣ_ΑΝΑ (ΚΑΕ)'!K196</f>
        <v>0</v>
      </c>
      <c r="K3" s="58">
        <f>'2024 ΠΡΟΥΠΟΛΟΓΙΣΜΟΣ_ΑΝΑ (ΚΑΕ)'!L196</f>
        <v>0</v>
      </c>
      <c r="L3" s="59">
        <f t="shared" ref="L3:L4" si="0">SUM(C3:K3)</f>
        <v>7852.27</v>
      </c>
      <c r="M3" s="165">
        <f>SUM(L3,L5,L17,L20)</f>
        <v>848245.37</v>
      </c>
      <c r="N3" s="162" t="s">
        <v>636</v>
      </c>
    </row>
    <row r="4" spans="1:14" ht="26.25" thickBot="1">
      <c r="A4" s="353" t="s">
        <v>293</v>
      </c>
      <c r="B4" s="354" t="s">
        <v>766</v>
      </c>
      <c r="C4" s="58">
        <f>'2024 ΠΡΟΥΠΟΛΟΓΙΣΜΟΣ_ΑΝΑ (ΚΑΕ)'!D197</f>
        <v>0</v>
      </c>
      <c r="D4" s="58">
        <f>'2024 ΠΡΟΥΠΟΛΟΓΙΣΜΟΣ_ΑΝΑ (ΚΑΕ)'!E197</f>
        <v>0</v>
      </c>
      <c r="E4" s="58">
        <f>'2024 ΠΡΟΥΠΟΛΟΓΙΣΜΟΣ_ΑΝΑ (ΚΑΕ)'!F197</f>
        <v>0</v>
      </c>
      <c r="F4" s="58">
        <f>'2024 ΠΡΟΥΠΟΛΟΓΙΣΜΟΣ_ΑΝΑ (ΚΑΕ)'!G197</f>
        <v>0</v>
      </c>
      <c r="G4" s="58">
        <f>'2024 ΠΡΟΥΠΟΛΟΓΙΣΜΟΣ_ΑΝΑ (ΚΑΕ)'!H197</f>
        <v>0</v>
      </c>
      <c r="H4" s="58">
        <f>'2024 ΠΡΟΥΠΟΛΟΓΙΣΜΟΣ_ΑΝΑ (ΚΑΕ)'!I197</f>
        <v>0</v>
      </c>
      <c r="I4" s="58">
        <f>'2024 ΠΡΟΥΠΟΛΟΓΙΣΜΟΣ_ΑΝΑ (ΚΑΕ)'!J197</f>
        <v>0</v>
      </c>
      <c r="J4" s="58">
        <f>'2024 ΠΡΟΥΠΟΛΟΓΙΣΜΟΣ_ΑΝΑ (ΚΑΕ)'!K197</f>
        <v>0</v>
      </c>
      <c r="K4" s="58">
        <f>'2024 ΠΡΟΥΠΟΛΟΓΙΣΜΟΣ_ΑΝΑ (ΚΑΕ)'!L197</f>
        <v>0</v>
      </c>
      <c r="L4" s="59">
        <f t="shared" si="0"/>
        <v>0</v>
      </c>
      <c r="M4" s="165"/>
      <c r="N4" s="162"/>
    </row>
    <row r="5" spans="1:14" ht="15.75" thickBot="1">
      <c r="A5" s="60" t="s">
        <v>335</v>
      </c>
      <c r="B5" s="57" t="s">
        <v>104</v>
      </c>
      <c r="C5" s="58">
        <f>'2024 ΠΡΟΥΠΟΛΟΓΙΣΜΟΣ_ΑΝΑ (ΚΑΕ)'!D198</f>
        <v>0</v>
      </c>
      <c r="D5" s="58">
        <f>'2024 ΠΡΟΥΠΟΛΟΓΙΣΜΟΣ_ΑΝΑ (ΚΑΕ)'!E198</f>
        <v>0</v>
      </c>
      <c r="E5" s="58">
        <f>'2024 ΠΡΟΥΠΟΛΟΓΙΣΜΟΣ_ΑΝΑ (ΚΑΕ)'!F198</f>
        <v>0</v>
      </c>
      <c r="F5" s="58">
        <f>'2024 ΠΡΟΥΠΟΛΟΓΙΣΜΟΣ_ΑΝΑ (ΚΑΕ)'!G198</f>
        <v>0</v>
      </c>
      <c r="G5" s="58">
        <f>'2024 ΠΡΟΥΠΟΛΟΓΙΣΜΟΣ_ΑΝΑ (ΚΑΕ)'!H198</f>
        <v>0</v>
      </c>
      <c r="H5" s="58">
        <f>'2024 ΠΡΟΥΠΟΛΟΓΙΣΜΟΣ_ΑΝΑ (ΚΑΕ)'!I198</f>
        <v>0</v>
      </c>
      <c r="I5" s="58">
        <f>'2024 ΠΡΟΥΠΟΛΟΓΙΣΜΟΣ_ΑΝΑ (ΚΑΕ)'!J198</f>
        <v>0</v>
      </c>
      <c r="J5" s="58">
        <f>'2024 ΠΡΟΥΠΟΛΟΓΙΣΜΟΣ_ΑΝΑ (ΚΑΕ)'!K198</f>
        <v>0</v>
      </c>
      <c r="K5" s="58">
        <f>'2024 ΠΡΟΥΠΟΛΟΓΙΣΜΟΣ_ΑΝΑ (ΚΑΕ)'!L198</f>
        <v>0</v>
      </c>
      <c r="L5" s="59">
        <f t="shared" ref="L5:L21" si="1">SUM(C5:K5)</f>
        <v>0</v>
      </c>
      <c r="M5" s="166">
        <f>SUM(L14,L15,L16,L18,L21)</f>
        <v>1726505.8599999996</v>
      </c>
      <c r="N5" s="163" t="s">
        <v>637</v>
      </c>
    </row>
    <row r="6" spans="1:14" ht="15.75" thickBot="1">
      <c r="A6" s="56" t="s">
        <v>293</v>
      </c>
      <c r="B6" s="57" t="s">
        <v>91</v>
      </c>
      <c r="C6" s="58">
        <f>'2024 ΠΡΟΥΠΟΛΟΓΙΣΜΟΣ_ΑΝΑ (ΚΑΕ)'!D199</f>
        <v>0</v>
      </c>
      <c r="D6" s="58">
        <f>'2024 ΠΡΟΥΠΟΛΟΓΙΣΜΟΣ_ΑΝΑ (ΚΑΕ)'!E199</f>
        <v>0</v>
      </c>
      <c r="E6" s="58">
        <f>'2024 ΠΡΟΥΠΟΛΟΓΙΣΜΟΣ_ΑΝΑ (ΚΑΕ)'!F199</f>
        <v>0</v>
      </c>
      <c r="F6" s="58">
        <f>'2024 ΠΡΟΥΠΟΛΟΓΙΣΜΟΣ_ΑΝΑ (ΚΑΕ)'!G199</f>
        <v>0</v>
      </c>
      <c r="G6" s="58">
        <f>'2024 ΠΡΟΥΠΟΛΟΓΙΣΜΟΣ_ΑΝΑ (ΚΑΕ)'!H199</f>
        <v>0</v>
      </c>
      <c r="H6" s="58">
        <f>'2024 ΠΡΟΥΠΟΛΟΓΙΣΜΟΣ_ΑΝΑ (ΚΑΕ)'!I199</f>
        <v>0</v>
      </c>
      <c r="I6" s="58">
        <f>'2024 ΠΡΟΥΠΟΛΟΓΙΣΜΟΣ_ΑΝΑ (ΚΑΕ)'!J199</f>
        <v>986656.11</v>
      </c>
      <c r="J6" s="58">
        <f>'2024 ΠΡΟΥΠΟΛΟΓΙΣΜΟΣ_ΑΝΑ (ΚΑΕ)'!K199</f>
        <v>0</v>
      </c>
      <c r="K6" s="58">
        <f>'2024 ΠΡΟΥΠΟΛΟΓΙΣΜΟΣ_ΑΝΑ (ΚΑΕ)'!L199</f>
        <v>0</v>
      </c>
      <c r="L6" s="59">
        <f t="shared" si="1"/>
        <v>986656.11</v>
      </c>
      <c r="M6" s="167">
        <f>SUM(M2:M5)</f>
        <v>6465497.5499999989</v>
      </c>
      <c r="N6" s="233" t="s">
        <v>619</v>
      </c>
    </row>
    <row r="7" spans="1:14" ht="15.75" thickBot="1">
      <c r="A7" s="56" t="s">
        <v>293</v>
      </c>
      <c r="B7" s="57" t="s">
        <v>89</v>
      </c>
      <c r="C7" s="58">
        <f>'2024 ΠΡΟΥΠΟΛΟΓΙΣΜΟΣ_ΑΝΑ (ΚΑΕ)'!D200</f>
        <v>0</v>
      </c>
      <c r="D7" s="58">
        <f>'2024 ΠΡΟΥΠΟΛΟΓΙΣΜΟΣ_ΑΝΑ (ΚΑΕ)'!E200</f>
        <v>0</v>
      </c>
      <c r="E7" s="58">
        <f>'2024 ΠΡΟΥΠΟΛΟΓΙΣΜΟΣ_ΑΝΑ (ΚΑΕ)'!F200</f>
        <v>0</v>
      </c>
      <c r="F7" s="58">
        <f>'2024 ΠΡΟΥΠΟΛΟΓΙΣΜΟΣ_ΑΝΑ (ΚΑΕ)'!G200</f>
        <v>0</v>
      </c>
      <c r="G7" s="58">
        <f>'2024 ΠΡΟΥΠΟΛΟΓΙΣΜΟΣ_ΑΝΑ (ΚΑΕ)'!H200</f>
        <v>0</v>
      </c>
      <c r="H7" s="58">
        <f>'2024 ΠΡΟΥΠΟΛΟΓΙΣΜΟΣ_ΑΝΑ (ΚΑΕ)'!I200</f>
        <v>0</v>
      </c>
      <c r="I7" s="58">
        <f>'2024 ΠΡΟΥΠΟΛΟΓΙΣΜΟΣ_ΑΝΑ (ΚΑΕ)'!J200</f>
        <v>100000</v>
      </c>
      <c r="J7" s="58">
        <f>'2024 ΠΡΟΥΠΟΛΟΓΙΣΜΟΣ_ΑΝΑ (ΚΑΕ)'!K200</f>
        <v>0</v>
      </c>
      <c r="K7" s="58">
        <f>'2024 ΠΡΟΥΠΟΛΟΓΙΣΜΟΣ_ΑΝΑ (ΚΑΕ)'!L200</f>
        <v>0</v>
      </c>
      <c r="L7" s="59">
        <f t="shared" si="1"/>
        <v>100000</v>
      </c>
    </row>
    <row r="8" spans="1:14" ht="15.75" thickBot="1">
      <c r="A8" s="56" t="s">
        <v>293</v>
      </c>
      <c r="B8" s="57" t="s">
        <v>88</v>
      </c>
      <c r="C8" s="58">
        <f>'2024 ΠΡΟΥΠΟΛΟΓΙΣΜΟΣ_ΑΝΑ (ΚΑΕ)'!D201</f>
        <v>107310</v>
      </c>
      <c r="D8" s="58">
        <f>'2024 ΠΡΟΥΠΟΛΟΓΙΣΜΟΣ_ΑΝΑ (ΚΑΕ)'!E201</f>
        <v>162420</v>
      </c>
      <c r="E8" s="58">
        <f>'2024 ΠΡΟΥΠΟΛΟΓΙΣΜΟΣ_ΑΝΑ (ΚΑΕ)'!F201</f>
        <v>48000</v>
      </c>
      <c r="F8" s="58">
        <f>'2024 ΠΡΟΥΠΟΛΟΓΙΣΜΟΣ_ΑΝΑ (ΚΑΕ)'!G201</f>
        <v>97680</v>
      </c>
      <c r="G8" s="58">
        <f>'2024 ΠΡΟΥΠΟΛΟΓΙΣΜΟΣ_ΑΝΑ (ΚΑΕ)'!H201</f>
        <v>0</v>
      </c>
      <c r="H8" s="58">
        <f>'2024 ΠΡΟΥΠΟΛΟΓΙΣΜΟΣ_ΑΝΑ (ΚΑΕ)'!I201</f>
        <v>42320</v>
      </c>
      <c r="I8" s="58">
        <f>'2024 ΠΡΟΥΠΟΛΟΓΙΣΜΟΣ_ΑΝΑ (ΚΑΕ)'!J201</f>
        <v>0</v>
      </c>
      <c r="J8" s="58">
        <f>'2024 ΠΡΟΥΠΟΛΟΓΙΣΜΟΣ_ΑΝΑ (ΚΑΕ)'!K201</f>
        <v>0</v>
      </c>
      <c r="K8" s="58">
        <f>'2024 ΠΡΟΥΠΟΛΟΓΙΣΜΟΣ_ΑΝΑ (ΚΑΕ)'!L201</f>
        <v>0</v>
      </c>
      <c r="L8" s="59">
        <f t="shared" si="1"/>
        <v>457730</v>
      </c>
    </row>
    <row r="9" spans="1:14" ht="15.75" thickBot="1">
      <c r="A9" s="56" t="s">
        <v>293</v>
      </c>
      <c r="B9" s="57" t="s">
        <v>105</v>
      </c>
      <c r="C9" s="58">
        <f>'2024 ΠΡΟΥΠΟΛΟΓΙΣΜΟΣ_ΑΝΑ (ΚΑΕ)'!D202</f>
        <v>134400</v>
      </c>
      <c r="D9" s="58">
        <f>'2024 ΠΡΟΥΠΟΛΟΓΙΣΜΟΣ_ΑΝΑ (ΚΑΕ)'!E202</f>
        <v>96225</v>
      </c>
      <c r="E9" s="58">
        <f>'2024 ΠΡΟΥΠΟΛΟΓΙΣΜΟΣ_ΑΝΑ (ΚΑΕ)'!F202</f>
        <v>75000</v>
      </c>
      <c r="F9" s="58">
        <f>'2024 ΠΡΟΥΠΟΛΟΓΙΣΜΟΣ_ΑΝΑ (ΚΑΕ)'!G202</f>
        <v>30000</v>
      </c>
      <c r="G9" s="58">
        <f>'2024 ΠΡΟΥΠΟΛΟΓΙΣΜΟΣ_ΑΝΑ (ΚΑΕ)'!H202</f>
        <v>352500</v>
      </c>
      <c r="H9" s="58">
        <f>'2024 ΠΡΟΥΠΟΛΟΓΙΣΜΟΣ_ΑΝΑ (ΚΑΕ)'!I202</f>
        <v>34180</v>
      </c>
      <c r="I9" s="58">
        <f>'2024 ΠΡΟΥΠΟΛΟΓΙΣΜΟΣ_ΑΝΑ (ΚΑΕ)'!J202</f>
        <v>24000</v>
      </c>
      <c r="J9" s="58">
        <f>'2024 ΠΡΟΥΠΟΛΟΓΙΣΜΟΣ_ΑΝΑ (ΚΑΕ)'!K202</f>
        <v>0</v>
      </c>
      <c r="K9" s="58">
        <f>'2024 ΠΡΟΥΠΟΛΟΓΙΣΜΟΣ_ΑΝΑ (ΚΑΕ)'!L202</f>
        <v>0</v>
      </c>
      <c r="L9" s="59">
        <f t="shared" si="1"/>
        <v>746305</v>
      </c>
    </row>
    <row r="10" spans="1:14" ht="15.75" thickBot="1">
      <c r="A10" s="56" t="s">
        <v>293</v>
      </c>
      <c r="B10" s="57" t="s">
        <v>90</v>
      </c>
      <c r="C10" s="58">
        <f>'2024 ΠΡΟΥΠΟΛΟΓΙΣΜΟΣ_ΑΝΑ (ΚΑΕ)'!D203</f>
        <v>22400</v>
      </c>
      <c r="D10" s="58">
        <f>'2024 ΠΡΟΥΠΟΛΟΓΙΣΜΟΣ_ΑΝΑ (ΚΑΕ)'!E203</f>
        <v>5000</v>
      </c>
      <c r="E10" s="58">
        <f>'2024 ΠΡΟΥΠΟΛΟΓΙΣΜΟΣ_ΑΝΑ (ΚΑΕ)'!F203</f>
        <v>0</v>
      </c>
      <c r="F10" s="58">
        <f>'2024 ΠΡΟΥΠΟΛΟΓΙΣΜΟΣ_ΑΝΑ (ΚΑΕ)'!G203</f>
        <v>6000</v>
      </c>
      <c r="G10" s="58">
        <f>'2024 ΠΡΟΥΠΟΛΟΓΙΣΜΟΣ_ΑΝΑ (ΚΑΕ)'!H203</f>
        <v>8000</v>
      </c>
      <c r="H10" s="58">
        <f>'2024 ΠΡΟΥΠΟΛΟΓΙΣΜΟΣ_ΑΝΑ (ΚΑΕ)'!I203</f>
        <v>4500</v>
      </c>
      <c r="I10" s="58">
        <f>'2024 ΠΡΟΥΠΟΛΟΓΙΣΜΟΣ_ΑΝΑ (ΚΑΕ)'!J203</f>
        <v>0</v>
      </c>
      <c r="J10" s="58">
        <f>'2024 ΠΡΟΥΠΟΛΟΓΙΣΜΟΣ_ΑΝΑ (ΚΑΕ)'!K203</f>
        <v>0</v>
      </c>
      <c r="K10" s="58">
        <f>'2024 ΠΡΟΥΠΟΛΟΓΙΣΜΟΣ_ΑΝΑ (ΚΑΕ)'!L203</f>
        <v>700</v>
      </c>
      <c r="L10" s="59">
        <f t="shared" si="1"/>
        <v>46600</v>
      </c>
    </row>
    <row r="11" spans="1:14" ht="15.75" thickBot="1">
      <c r="A11" s="56" t="s">
        <v>293</v>
      </c>
      <c r="B11" s="57" t="s">
        <v>92</v>
      </c>
      <c r="C11" s="58">
        <f>'2024 ΠΡΟΥΠΟΛΟΓΙΣΜΟΣ_ΑΝΑ (ΚΑΕ)'!D204</f>
        <v>800</v>
      </c>
      <c r="D11" s="58">
        <f>'2024 ΠΡΟΥΠΟΛΟΓΙΣΜΟΣ_ΑΝΑ (ΚΑΕ)'!E204</f>
        <v>0</v>
      </c>
      <c r="E11" s="58">
        <f>'2024 ΠΡΟΥΠΟΛΟΓΙΣΜΟΣ_ΑΝΑ (ΚΑΕ)'!F204</f>
        <v>0</v>
      </c>
      <c r="F11" s="58">
        <f>'2024 ΠΡΟΥΠΟΛΟΓΙΣΜΟΣ_ΑΝΑ (ΚΑΕ)'!G204</f>
        <v>400</v>
      </c>
      <c r="G11" s="58">
        <f>'2024 ΠΡΟΥΠΟΛΟΓΙΣΜΟΣ_ΑΝΑ (ΚΑΕ)'!H204</f>
        <v>80</v>
      </c>
      <c r="H11" s="58">
        <f>'2024 ΠΡΟΥΠΟΛΟΓΙΣΜΟΣ_ΑΝΑ (ΚΑΕ)'!I204</f>
        <v>0</v>
      </c>
      <c r="I11" s="58">
        <f>'2024 ΠΡΟΥΠΟΛΟΓΙΣΜΟΣ_ΑΝΑ (ΚΑΕ)'!J204</f>
        <v>622299.28</v>
      </c>
      <c r="J11" s="58">
        <f>'2024 ΠΡΟΥΠΟΛΟΓΙΣΜΟΣ_ΑΝΑ (ΚΑΕ)'!K204</f>
        <v>0</v>
      </c>
      <c r="K11" s="58">
        <f>'2024 ΠΡΟΥΠΟΛΟΓΙΣΜΟΣ_ΑΝΑ (ΚΑΕ)'!L204</f>
        <v>0</v>
      </c>
      <c r="L11" s="59">
        <f t="shared" si="1"/>
        <v>623579.28</v>
      </c>
    </row>
    <row r="12" spans="1:14" ht="15.75" thickBot="1">
      <c r="A12" s="56" t="s">
        <v>293</v>
      </c>
      <c r="B12" s="57" t="s">
        <v>93</v>
      </c>
      <c r="C12" s="58">
        <f>'2024 ΠΡΟΥΠΟΛΟΓΙΣΜΟΣ_ΑΝΑ (ΚΑΕ)'!D205</f>
        <v>0</v>
      </c>
      <c r="D12" s="58">
        <f>'2024 ΠΡΟΥΠΟΛΟΓΙΣΜΟΣ_ΑΝΑ (ΚΑΕ)'!E205</f>
        <v>0</v>
      </c>
      <c r="E12" s="58">
        <f>'2024 ΠΡΟΥΠΟΛΟΓΙΣΜΟΣ_ΑΝΑ (ΚΑΕ)'!F205</f>
        <v>0</v>
      </c>
      <c r="F12" s="58">
        <f>'2024 ΠΡΟΥΠΟΛΟΓΙΣΜΟΣ_ΑΝΑ (ΚΑΕ)'!G205</f>
        <v>0</v>
      </c>
      <c r="G12" s="58">
        <f>'2024 ΠΡΟΥΠΟΛΟΓΙΣΜΟΣ_ΑΝΑ (ΚΑΕ)'!H205</f>
        <v>0</v>
      </c>
      <c r="H12" s="58">
        <f>'2024 ΠΡΟΥΠΟΛΟΓΙΣΜΟΣ_ΑΝΑ (ΚΑΕ)'!I205</f>
        <v>0</v>
      </c>
      <c r="I12" s="58">
        <f>'2024 ΠΡΟΥΠΟΛΟΓΙΣΜΟΣ_ΑΝΑ (ΚΑΕ)'!J205</f>
        <v>640725.92999999993</v>
      </c>
      <c r="J12" s="58">
        <f>'2024 ΠΡΟΥΠΟΛΟΓΙΣΜΟΣ_ΑΝΑ (ΚΑΕ)'!K205</f>
        <v>0</v>
      </c>
      <c r="K12" s="58">
        <f>'2024 ΠΡΟΥΠΟΛΟΓΙΣΜΟΣ_ΑΝΑ (ΚΑΕ)'!L205</f>
        <v>0</v>
      </c>
      <c r="L12" s="59">
        <f t="shared" si="1"/>
        <v>640725.92999999993</v>
      </c>
    </row>
    <row r="13" spans="1:14" ht="15.75" thickBot="1">
      <c r="A13" s="56" t="s">
        <v>293</v>
      </c>
      <c r="B13" s="57" t="s">
        <v>94</v>
      </c>
      <c r="C13" s="58">
        <f>'2024 ΠΡΟΥΠΟΛΟΓΙΣΜΟΣ_ΑΝΑ (ΚΑΕ)'!D206</f>
        <v>75000</v>
      </c>
      <c r="D13" s="58">
        <f>'2024 ΠΡΟΥΠΟΛΟΓΙΣΜΟΣ_ΑΝΑ (ΚΑΕ)'!E206</f>
        <v>3000</v>
      </c>
      <c r="E13" s="58">
        <f>'2024 ΠΡΟΥΠΟΛΟΓΙΣΜΟΣ_ΑΝΑ (ΚΑΕ)'!F206</f>
        <v>6000</v>
      </c>
      <c r="F13" s="58">
        <f>'2024 ΠΡΟΥΠΟΛΟΓΙΣΜΟΣ_ΑΝΑ (ΚΑΕ)'!G206</f>
        <v>27000</v>
      </c>
      <c r="G13" s="58">
        <f>'2024 ΠΡΟΥΠΟΛΟΓΙΣΜΟΣ_ΑΝΑ (ΚΑΕ)'!H206</f>
        <v>14000</v>
      </c>
      <c r="H13" s="58">
        <f>'2024 ΠΡΟΥΠΟΛΟΓΙΣΜΟΣ_ΑΝΑ (ΚΑΕ)'!I206</f>
        <v>500</v>
      </c>
      <c r="I13" s="58">
        <f>'2024 ΠΡΟΥΠΟΛΟΓΙΣΜΟΣ_ΑΝΑ (ΚΑΕ)'!J206</f>
        <v>0</v>
      </c>
      <c r="J13" s="58">
        <f>'2024 ΠΡΟΥΠΟΛΟΓΙΣΜΟΣ_ΑΝΑ (ΚΑΕ)'!K206</f>
        <v>0</v>
      </c>
      <c r="K13" s="58">
        <f>'2024 ΠΡΟΥΠΟΛΟΓΙΣΜΟΣ_ΑΝΑ (ΚΑΕ)'!L206</f>
        <v>3000</v>
      </c>
      <c r="L13" s="59">
        <f t="shared" si="1"/>
        <v>128500</v>
      </c>
    </row>
    <row r="14" spans="1:14" ht="15.75" thickBot="1">
      <c r="A14" s="61" t="s">
        <v>620</v>
      </c>
      <c r="B14" s="57" t="s">
        <v>95</v>
      </c>
      <c r="C14" s="58">
        <f>'2024 ΠΡΟΥΠΟΛΟΓΙΣΜΟΣ_ΑΝΑ (ΚΑΕ)'!D207</f>
        <v>0</v>
      </c>
      <c r="D14" s="58">
        <f>'2024 ΠΡΟΥΠΟΛΟΓΙΣΜΟΣ_ΑΝΑ (ΚΑΕ)'!E207</f>
        <v>0</v>
      </c>
      <c r="E14" s="58">
        <f>'2024 ΠΡΟΥΠΟΛΟΓΙΣΜΟΣ_ΑΝΑ (ΚΑΕ)'!F207</f>
        <v>0</v>
      </c>
      <c r="F14" s="58">
        <f>'2024 ΠΡΟΥΠΟΛΟΓΙΣΜΟΣ_ΑΝΑ (ΚΑΕ)'!G207</f>
        <v>7500</v>
      </c>
      <c r="G14" s="58">
        <f>'2024 ΠΡΟΥΠΟΛΟΓΙΣΜΟΣ_ΑΝΑ (ΚΑΕ)'!H207</f>
        <v>0</v>
      </c>
      <c r="H14" s="58">
        <f>'2024 ΠΡΟΥΠΟΛΟΓΙΣΜΟΣ_ΑΝΑ (ΚΑΕ)'!I207</f>
        <v>5500</v>
      </c>
      <c r="I14" s="58">
        <f>'2024 ΠΡΟΥΠΟΛΟΓΙΣΜΟΣ_ΑΝΑ (ΚΑΕ)'!J207</f>
        <v>58000</v>
      </c>
      <c r="J14" s="58">
        <f>'2024 ΠΡΟΥΠΟΛΟΓΙΣΜΟΣ_ΑΝΑ (ΚΑΕ)'!K207</f>
        <v>0</v>
      </c>
      <c r="K14" s="58">
        <f>'2024 ΠΡΟΥΠΟΛΟΓΙΣΜΟΣ_ΑΝΑ (ΚΑΕ)'!L207</f>
        <v>0</v>
      </c>
      <c r="L14" s="59">
        <f t="shared" si="1"/>
        <v>71000</v>
      </c>
    </row>
    <row r="15" spans="1:14" ht="24.75" thickBot="1">
      <c r="A15" s="61" t="s">
        <v>620</v>
      </c>
      <c r="B15" s="62" t="s">
        <v>106</v>
      </c>
      <c r="C15" s="58">
        <f>'2024 ΠΡΟΥΠΟΛΟΓΙΣΜΟΣ_ΑΝΑ (ΚΑΕ)'!D208</f>
        <v>0</v>
      </c>
      <c r="D15" s="58">
        <f>'2024 ΠΡΟΥΠΟΛΟΓΙΣΜΟΣ_ΑΝΑ (ΚΑΕ)'!E208</f>
        <v>0</v>
      </c>
      <c r="E15" s="58">
        <f>'2024 ΠΡΟΥΠΟΛΟΓΙΣΜΟΣ_ΑΝΑ (ΚΑΕ)'!F208</f>
        <v>0</v>
      </c>
      <c r="F15" s="58">
        <f>'2024 ΠΡΟΥΠΟΛΟΓΙΣΜΟΣ_ΑΝΑ (ΚΑΕ)'!G208</f>
        <v>800</v>
      </c>
      <c r="G15" s="58">
        <f>'2024 ΠΡΟΥΠΟΛΟΓΙΣΜΟΣ_ΑΝΑ (ΚΑΕ)'!H208</f>
        <v>0</v>
      </c>
      <c r="H15" s="58">
        <f>'2024 ΠΡΟΥΠΟΛΟΓΙΣΜΟΣ_ΑΝΑ (ΚΑΕ)'!I208</f>
        <v>500</v>
      </c>
      <c r="I15" s="58">
        <f>'2024 ΠΡΟΥΠΟΛΟΓΙΣΜΟΣ_ΑΝΑ (ΚΑΕ)'!J208</f>
        <v>5200</v>
      </c>
      <c r="J15" s="58">
        <f>'2024 ΠΡΟΥΠΟΛΟΓΙΣΜΟΣ_ΑΝΑ (ΚΑΕ)'!K208</f>
        <v>0</v>
      </c>
      <c r="K15" s="58">
        <f>'2024 ΠΡΟΥΠΟΛΟΓΙΣΜΟΣ_ΑΝΑ (ΚΑΕ)'!L208</f>
        <v>0</v>
      </c>
      <c r="L15" s="59">
        <f t="shared" si="1"/>
        <v>6500</v>
      </c>
    </row>
    <row r="16" spans="1:14" ht="23.25" thickBot="1">
      <c r="A16" s="61" t="s">
        <v>620</v>
      </c>
      <c r="B16" s="63" t="s">
        <v>107</v>
      </c>
      <c r="C16" s="58">
        <f>'2024 ΠΡΟΥΠΟΛΟΓΙΣΜΟΣ_ΑΝΑ (ΚΑΕ)'!D209</f>
        <v>91114</v>
      </c>
      <c r="D16" s="58">
        <f>'2024 ΠΡΟΥΠΟΛΟΓΙΣΜΟΣ_ΑΝΑ (ΚΑΕ)'!E209</f>
        <v>37500</v>
      </c>
      <c r="E16" s="58">
        <f>'2024 ΠΡΟΥΠΟΛΟΓΙΣΜΟΣ_ΑΝΑ (ΚΑΕ)'!F209</f>
        <v>20245</v>
      </c>
      <c r="F16" s="58">
        <f>'2024 ΠΡΟΥΠΟΛΟΓΙΣΜΟΣ_ΑΝΑ (ΚΑΕ)'!G209</f>
        <v>40500</v>
      </c>
      <c r="G16" s="58">
        <f>'2024 ΠΡΟΥΠΟΛΟΓΙΣΜΟΣ_ΑΝΑ (ΚΑΕ)'!H209</f>
        <v>22350</v>
      </c>
      <c r="H16" s="58">
        <f>'2024 ΠΡΟΥΠΟΛΟΓΙΣΜΟΣ_ΑΝΑ (ΚΑΕ)'!I209</f>
        <v>10300</v>
      </c>
      <c r="I16" s="58">
        <f>'2024 ΠΡΟΥΠΟΛΟΓΙΣΜΟΣ_ΑΝΑ (ΚΑΕ)'!J209</f>
        <v>41650</v>
      </c>
      <c r="J16" s="58">
        <f>'2024 ΠΡΟΥΠΟΛΟΓΙΣΜΟΣ_ΑΝΑ (ΚΑΕ)'!K209</f>
        <v>7512.5</v>
      </c>
      <c r="K16" s="58">
        <f>'2024 ΠΡΟΥΠΟΛΟΓΙΣΜΟΣ_ΑΝΑ (ΚΑΕ)'!L209</f>
        <v>18559.8</v>
      </c>
      <c r="L16" s="59">
        <f t="shared" si="1"/>
        <v>289731.3</v>
      </c>
    </row>
    <row r="17" spans="1:12" ht="23.25" thickBot="1">
      <c r="A17" s="60" t="s">
        <v>335</v>
      </c>
      <c r="B17" s="64" t="s">
        <v>621</v>
      </c>
      <c r="C17" s="58">
        <f>'2024 ΠΡΟΥΠΟΛΟΓΙΣΜΟΣ_ΑΝΑ (ΚΑΕ)'!D210</f>
        <v>4400</v>
      </c>
      <c r="D17" s="58">
        <f>'2024 ΠΡΟΥΠΟΛΟΓΙΣΜΟΣ_ΑΝΑ (ΚΑΕ)'!E210</f>
        <v>4000</v>
      </c>
      <c r="E17" s="58">
        <f>'2024 ΠΡΟΥΠΟΛΟΓΙΣΜΟΣ_ΑΝΑ (ΚΑΕ)'!F210</f>
        <v>2350</v>
      </c>
      <c r="F17" s="58">
        <f>'2024 ΠΡΟΥΠΟΛΟΓΙΣΜΟΣ_ΑΝΑ (ΚΑΕ)'!G210</f>
        <v>12000</v>
      </c>
      <c r="G17" s="58">
        <f>'2024 ΠΡΟΥΠΟΛΟΓΙΣΜΟΣ_ΑΝΑ (ΚΑΕ)'!H210</f>
        <v>16000</v>
      </c>
      <c r="H17" s="58">
        <f>'2024 ΠΡΟΥΠΟΛΟΓΙΣΜΟΣ_ΑΝΑ (ΚΑΕ)'!I210</f>
        <v>8000</v>
      </c>
      <c r="I17" s="58">
        <f>'2024 ΠΡΟΥΠΟΛΟΓΙΣΜΟΣ_ΑΝΑ (ΚΑΕ)'!J210</f>
        <v>778393.1</v>
      </c>
      <c r="J17" s="58">
        <f>'2024 ΠΡΟΥΠΟΛΟΓΙΣΜΟΣ_ΑΝΑ (ΚΑΕ)'!K210</f>
        <v>11025</v>
      </c>
      <c r="K17" s="58">
        <f>'2024 ΠΡΟΥΠΟΛΟΓΙΣΜΟΣ_ΑΝΑ (ΚΑΕ)'!L210</f>
        <v>4225</v>
      </c>
      <c r="L17" s="59">
        <f t="shared" si="1"/>
        <v>840393.1</v>
      </c>
    </row>
    <row r="18" spans="1:12" ht="15.75" thickBot="1">
      <c r="A18" s="61" t="s">
        <v>620</v>
      </c>
      <c r="B18" s="57" t="s">
        <v>108</v>
      </c>
      <c r="C18" s="58">
        <f>'2024 ΠΡΟΥΠΟΛΟΓΙΣΜΟΣ_ΑΝΑ (ΚΑΕ)'!D211</f>
        <v>21715.89</v>
      </c>
      <c r="D18" s="58">
        <f>'2024 ΠΡΟΥΠΟΛΟΓΙΣΜΟΣ_ΑΝΑ (ΚΑΕ)'!E211</f>
        <v>0</v>
      </c>
      <c r="E18" s="58">
        <f>'2024 ΠΡΟΥΠΟΛΟΓΙΣΜΟΣ_ΑΝΑ (ΚΑΕ)'!F211</f>
        <v>4000</v>
      </c>
      <c r="F18" s="58">
        <f>'2024 ΠΡΟΥΠΟΛΟΓΙΣΜΟΣ_ΑΝΑ (ΚΑΕ)'!G211</f>
        <v>0</v>
      </c>
      <c r="G18" s="58">
        <f>'2024 ΠΡΟΥΠΟΛΟΓΙΣΜΟΣ_ΑΝΑ (ΚΑΕ)'!H211</f>
        <v>0</v>
      </c>
      <c r="H18" s="58">
        <f>'2024 ΠΡΟΥΠΟΛΟΓΙΣΜΟΣ_ΑΝΑ (ΚΑΕ)'!I211</f>
        <v>10000</v>
      </c>
      <c r="I18" s="58">
        <f>'2024 ΠΡΟΥΠΟΛΟΓΙΣΜΟΣ_ΑΝΑ (ΚΑΕ)'!J211</f>
        <v>0</v>
      </c>
      <c r="J18" s="58">
        <f>'2024 ΠΡΟΥΠΟΛΟΓΙΣΜΟΣ_ΑΝΑ (ΚΑΕ)'!K211</f>
        <v>0</v>
      </c>
      <c r="K18" s="58">
        <f>'2024 ΠΡΟΥΠΟΛΟΓΙΣΜΟΣ_ΑΝΑ (ΚΑΕ)'!L211</f>
        <v>0</v>
      </c>
      <c r="L18" s="59">
        <f t="shared" si="1"/>
        <v>35715.89</v>
      </c>
    </row>
    <row r="19" spans="1:12" ht="26.25" thickBot="1">
      <c r="A19" s="56" t="s">
        <v>293</v>
      </c>
      <c r="B19" s="65" t="s">
        <v>109</v>
      </c>
      <c r="C19" s="58">
        <f>'2024 ΠΡΟΥΠΟΛΟΓΙΣΜΟΣ_ΑΝΑ (ΚΑΕ)'!D212</f>
        <v>124700</v>
      </c>
      <c r="D19" s="58">
        <f>'2024 ΠΡΟΥΠΟΛΟΓΙΣΜΟΣ_ΑΝΑ (ΚΑΕ)'!E212</f>
        <v>16500</v>
      </c>
      <c r="E19" s="58">
        <f>'2024 ΠΡΟΥΠΟΛΟΓΙΣΜΟΣ_ΑΝΑ (ΚΑΕ)'!F212</f>
        <v>5000</v>
      </c>
      <c r="F19" s="58">
        <f>'2024 ΠΡΟΥΠΟΛΟΓΙΣΜΟΣ_ΑΝΑ (ΚΑΕ)'!G212</f>
        <v>7000</v>
      </c>
      <c r="G19" s="58">
        <f>'2024 ΠΡΟΥΠΟΛΟΓΙΣΜΟΣ_ΑΝΑ (ΚΑΕ)'!H212</f>
        <v>0</v>
      </c>
      <c r="H19" s="58">
        <f>'2024 ΠΡΟΥΠΟΛΟΓΙΣΜΟΣ_ΑΝΑ (ΚΑΕ)'!I212</f>
        <v>100</v>
      </c>
      <c r="I19" s="58">
        <f>'2024 ΠΡΟΥΠΟΛΟΓΙΣΜΟΣ_ΑΝΑ (ΚΑΕ)'!J212</f>
        <v>2000</v>
      </c>
      <c r="J19" s="58">
        <f>'2024 ΠΡΟΥΠΟΛΟΓΙΣΜΟΣ_ΑΝΑ (ΚΑΕ)'!K212</f>
        <v>0</v>
      </c>
      <c r="K19" s="58">
        <f>'2024 ΠΡΟΥΠΟΛΟΓΙΣΜΟΣ_ΑΝΑ (ΚΑΕ)'!L212</f>
        <v>0</v>
      </c>
      <c r="L19" s="59">
        <f t="shared" si="1"/>
        <v>155300</v>
      </c>
    </row>
    <row r="20" spans="1:12" ht="15.75" thickBot="1">
      <c r="A20" s="60" t="s">
        <v>335</v>
      </c>
      <c r="B20" s="63" t="s">
        <v>96</v>
      </c>
      <c r="C20" s="58">
        <f>'2024 ΠΡΟΥΠΟΛΟΓΙΣΜΟΣ_ΑΝΑ (ΚΑΕ)'!D213</f>
        <v>0</v>
      </c>
      <c r="D20" s="58">
        <f>'2024 ΠΡΟΥΠΟΛΟΓΙΣΜΟΣ_ΑΝΑ (ΚΑΕ)'!E213</f>
        <v>0</v>
      </c>
      <c r="E20" s="58">
        <f>'2024 ΠΡΟΥΠΟΛΟΓΙΣΜΟΣ_ΑΝΑ (ΚΑΕ)'!F213</f>
        <v>0</v>
      </c>
      <c r="F20" s="58">
        <f>'2024 ΠΡΟΥΠΟΛΟΓΙΣΜΟΣ_ΑΝΑ (ΚΑΕ)'!G213</f>
        <v>0</v>
      </c>
      <c r="G20" s="58">
        <f>'2024 ΠΡΟΥΠΟΛΟΓΙΣΜΟΣ_ΑΝΑ (ΚΑΕ)'!H213</f>
        <v>0</v>
      </c>
      <c r="H20" s="58">
        <f>'2024 ΠΡΟΥΠΟΛΟΓΙΣΜΟΣ_ΑΝΑ (ΚΑΕ)'!I213</f>
        <v>0</v>
      </c>
      <c r="I20" s="58">
        <f>'2024 ΠΡΟΥΠΟΛΟΓΙΣΜΟΣ_ΑΝΑ (ΚΑΕ)'!J213</f>
        <v>0</v>
      </c>
      <c r="J20" s="58">
        <f>'2024 ΠΡΟΥΠΟΛΟΓΙΣΜΟΣ_ΑΝΑ (ΚΑΕ)'!K213</f>
        <v>0</v>
      </c>
      <c r="K20" s="58">
        <f>'2024 ΠΡΟΥΠΟΛΟΓΙΣΜΟΣ_ΑΝΑ (ΚΑΕ)'!L213</f>
        <v>0</v>
      </c>
      <c r="L20" s="59">
        <f t="shared" si="1"/>
        <v>0</v>
      </c>
    </row>
    <row r="21" spans="1:12" ht="15.75" thickBot="1">
      <c r="A21" s="160" t="s">
        <v>620</v>
      </c>
      <c r="B21" s="66" t="s">
        <v>110</v>
      </c>
      <c r="C21" s="67">
        <f>'2024 ΠΡΟΥΠΟΛΟΓΙΣΜΟΣ_ΑΝΑ (ΚΑΕ)'!D214</f>
        <v>89183.260000000009</v>
      </c>
      <c r="D21" s="67">
        <f>'2024 ΠΡΟΥΠΟΛΟΓΙΣΜΟΣ_ΑΝΑ (ΚΑΕ)'!E214</f>
        <v>27100</v>
      </c>
      <c r="E21" s="67">
        <f>'2024 ΠΡΟΥΠΟΛΟΓΙΣΜΟΣ_ΑΝΑ (ΚΑΕ)'!F214</f>
        <v>11830</v>
      </c>
      <c r="F21" s="67">
        <f>'2024 ΠΡΟΥΠΟΛΟΓΙΣΜΟΣ_ΑΝΑ (ΚΑΕ)'!G214</f>
        <v>39575</v>
      </c>
      <c r="G21" s="67">
        <f>'2024 ΠΡΟΥΠΟΛΟΓΙΣΜΟΣ_ΑΝΑ (ΚΑΕ)'!H214</f>
        <v>24825</v>
      </c>
      <c r="H21" s="67">
        <f>'2024 ΠΡΟΥΠΟΛΟΓΙΣΜΟΣ_ΑΝΑ (ΚΑΕ)'!I214</f>
        <v>9525</v>
      </c>
      <c r="I21" s="67">
        <f>'2024 ΠΡΟΥΠΟΛΟΓΙΣΜΟΣ_ΑΝΑ (ΚΑΕ)'!J214</f>
        <v>977320.75999999978</v>
      </c>
      <c r="J21" s="67">
        <f>'2024 ΠΡΟΥΠΟΛΟΓΙΣΜΟΣ_ΑΝΑ (ΚΑΕ)'!K214</f>
        <v>142559.45000000001</v>
      </c>
      <c r="K21" s="67">
        <f>'2024 ΠΡΟΥΠΟΛΟΓΙΣΜΟΣ_ΑΝΑ (ΚΑΕ)'!L214</f>
        <v>1640.1999999999998</v>
      </c>
      <c r="L21" s="59">
        <f t="shared" si="1"/>
        <v>1323558.6699999997</v>
      </c>
    </row>
    <row r="22" spans="1:12" ht="15.75" thickBot="1">
      <c r="A22" s="68"/>
      <c r="B22" s="69" t="s">
        <v>622</v>
      </c>
      <c r="C22" s="70">
        <f>SUM(C2:C21)</f>
        <v>671023.15</v>
      </c>
      <c r="D22" s="70">
        <f t="shared" ref="D22:L22" si="2">SUM(D2:D21)</f>
        <v>351745</v>
      </c>
      <c r="E22" s="70">
        <f t="shared" si="2"/>
        <v>172425</v>
      </c>
      <c r="F22" s="70">
        <f t="shared" si="2"/>
        <v>268455</v>
      </c>
      <c r="G22" s="70">
        <f t="shared" si="2"/>
        <v>440105</v>
      </c>
      <c r="H22" s="70">
        <f t="shared" si="2"/>
        <v>125425</v>
      </c>
      <c r="I22" s="70">
        <f t="shared" si="2"/>
        <v>4247097.4499999993</v>
      </c>
      <c r="J22" s="70">
        <f t="shared" si="2"/>
        <v>161096.95000000001</v>
      </c>
      <c r="K22" s="70">
        <f t="shared" si="2"/>
        <v>28125</v>
      </c>
      <c r="L22" s="70">
        <f t="shared" si="2"/>
        <v>6465497.5499999989</v>
      </c>
    </row>
    <row r="23" spans="1:12">
      <c r="A23" s="56" t="s">
        <v>293</v>
      </c>
      <c r="B23" s="71" t="s">
        <v>764</v>
      </c>
      <c r="C23" s="73">
        <f>'2024 ΠΡΟΥΠΟΛΟΓΙΣΜΟΣ_ΑΝΑ (ΚΑΕ)'!D216</f>
        <v>0</v>
      </c>
      <c r="D23" s="73">
        <f>'2024 ΠΡΟΥΠΟΛΟΓΙΣΜΟΣ_ΑΝΑ (ΚΑΕ)'!E216</f>
        <v>0</v>
      </c>
      <c r="E23" s="73">
        <f>'2024 ΠΡΟΥΠΟΛΟΓΙΣΜΟΣ_ΑΝΑ (ΚΑΕ)'!F216</f>
        <v>0</v>
      </c>
      <c r="F23" s="73">
        <f>'2024 ΠΡΟΥΠΟΛΟΓΙΣΜΟΣ_ΑΝΑ (ΚΑΕ)'!G216</f>
        <v>0</v>
      </c>
      <c r="G23" s="73">
        <f>'2024 ΠΡΟΥΠΟΛΟΓΙΣΜΟΣ_ΑΝΑ (ΚΑΕ)'!H216</f>
        <v>0</v>
      </c>
      <c r="H23" s="73">
        <f>'2024 ΠΡΟΥΠΟΛΟΓΙΣΜΟΣ_ΑΝΑ (ΚΑΕ)'!I216</f>
        <v>0</v>
      </c>
      <c r="I23" s="73">
        <f>'2024 ΠΡΟΥΠΟΛΟΓΙΣΜΟΣ_ΑΝΑ (ΚΑΕ)'!J216</f>
        <v>0</v>
      </c>
      <c r="J23" s="73">
        <f>'2024 ΠΡΟΥΠΟΛΟΓΙΣΜΟΣ_ΑΝΑ (ΚΑΕ)'!K216</f>
        <v>0</v>
      </c>
      <c r="K23" s="73">
        <f>'2024 ΠΡΟΥΠΟΛΟΓΙΣΜΟΣ_ΑΝΑ (ΚΑΕ)'!L216</f>
        <v>0</v>
      </c>
      <c r="L23" s="72">
        <f t="shared" ref="L23:L27" si="3">SUM(C23:K23)</f>
        <v>0</v>
      </c>
    </row>
    <row r="24" spans="1:12">
      <c r="A24" s="56" t="s">
        <v>293</v>
      </c>
      <c r="B24" s="71" t="s">
        <v>99</v>
      </c>
      <c r="C24" s="73">
        <f>'2024 ΠΡΟΥΠΟΛΟΓΙΣΜΟΣ_ΑΝΑ (ΚΑΕ)'!D217</f>
        <v>0</v>
      </c>
      <c r="D24" s="73">
        <f>'2024 ΠΡΟΥΠΟΛΟΓΙΣΜΟΣ_ΑΝΑ (ΚΑΕ)'!E217</f>
        <v>0</v>
      </c>
      <c r="E24" s="73">
        <f>'2024 ΠΡΟΥΠΟΛΟΓΙΣΜΟΣ_ΑΝΑ (ΚΑΕ)'!F217</f>
        <v>0</v>
      </c>
      <c r="F24" s="73">
        <f>'2024 ΠΡΟΥΠΟΛΟΓΙΣΜΟΣ_ΑΝΑ (ΚΑΕ)'!G217</f>
        <v>0</v>
      </c>
      <c r="G24" s="73">
        <f>'2024 ΠΡΟΥΠΟΛΟΓΙΣΜΟΣ_ΑΝΑ (ΚΑΕ)'!H217</f>
        <v>0</v>
      </c>
      <c r="H24" s="73">
        <f>'2024 ΠΡΟΥΠΟΛΟΓΙΣΜΟΣ_ΑΝΑ (ΚΑΕ)'!I217</f>
        <v>0</v>
      </c>
      <c r="I24" s="73">
        <f>'2024 ΠΡΟΥΠΟΛΟΓΙΣΜΟΣ_ΑΝΑ (ΚΑΕ)'!J217</f>
        <v>1470150</v>
      </c>
      <c r="J24" s="73">
        <f>'2024 ΠΡΟΥΠΟΛΟΓΙΣΜΟΣ_ΑΝΑ (ΚΑΕ)'!K217</f>
        <v>0</v>
      </c>
      <c r="K24" s="73">
        <f>'2024 ΠΡΟΥΠΟΛΟΓΙΣΜΟΣ_ΑΝΑ (ΚΑΕ)'!L217</f>
        <v>0</v>
      </c>
      <c r="L24" s="72">
        <f t="shared" si="3"/>
        <v>1470150</v>
      </c>
    </row>
    <row r="25" spans="1:12">
      <c r="A25" s="56" t="s">
        <v>293</v>
      </c>
      <c r="B25" s="71" t="s">
        <v>98</v>
      </c>
      <c r="C25" s="73">
        <f>'2024 ΠΡΟΥΠΟΛΟΓΙΣΜΟΣ_ΑΝΑ (ΚΑΕ)'!D218</f>
        <v>0</v>
      </c>
      <c r="D25" s="73">
        <f>'2024 ΠΡΟΥΠΟΛΟΓΙΣΜΟΣ_ΑΝΑ (ΚΑΕ)'!E218</f>
        <v>0</v>
      </c>
      <c r="E25" s="73">
        <f>'2024 ΠΡΟΥΠΟΛΟΓΙΣΜΟΣ_ΑΝΑ (ΚΑΕ)'!F218</f>
        <v>0</v>
      </c>
      <c r="F25" s="73">
        <f>'2024 ΠΡΟΥΠΟΛΟΓΙΣΜΟΣ_ΑΝΑ (ΚΑΕ)'!G218</f>
        <v>0</v>
      </c>
      <c r="G25" s="73">
        <f>'2024 ΠΡΟΥΠΟΛΟΓΙΣΜΟΣ_ΑΝΑ (ΚΑΕ)'!H218</f>
        <v>0</v>
      </c>
      <c r="H25" s="73">
        <f>'2024 ΠΡΟΥΠΟΛΟΓΙΣΜΟΣ_ΑΝΑ (ΚΑΕ)'!I218</f>
        <v>0</v>
      </c>
      <c r="I25" s="73">
        <f>'2024 ΠΡΟΥΠΟΛΟΓΙΣΜΟΣ_ΑΝΑ (ΚΑΕ)'!J218</f>
        <v>261367.57</v>
      </c>
      <c r="J25" s="73">
        <f>'2024 ΠΡΟΥΠΟΛΟΓΙΣΜΟΣ_ΑΝΑ (ΚΑΕ)'!K218</f>
        <v>0</v>
      </c>
      <c r="K25" s="73">
        <f>'2024 ΠΡΟΥΠΟΛΟΓΙΣΜΟΣ_ΑΝΑ (ΚΑΕ)'!L218</f>
        <v>0</v>
      </c>
      <c r="L25" s="72">
        <f t="shared" si="3"/>
        <v>261367.57</v>
      </c>
    </row>
    <row r="26" spans="1:12">
      <c r="A26" s="316" t="s">
        <v>293</v>
      </c>
      <c r="B26" s="317" t="s">
        <v>733</v>
      </c>
      <c r="C26" s="318">
        <f>'2024 ΠΡΟΥΠΟΛΟΓΙΣΜΟΣ_ΑΝΑ (ΚΑΕ)'!D219</f>
        <v>0</v>
      </c>
      <c r="D26" s="318">
        <f>'2024 ΠΡΟΥΠΟΛΟΓΙΣΜΟΣ_ΑΝΑ (ΚΑΕ)'!E219</f>
        <v>0</v>
      </c>
      <c r="E26" s="318">
        <f>'2024 ΠΡΟΥΠΟΛΟΓΙΣΜΟΣ_ΑΝΑ (ΚΑΕ)'!F219</f>
        <v>0</v>
      </c>
      <c r="F26" s="318">
        <f>'2024 ΠΡΟΥΠΟΛΟΓΙΣΜΟΣ_ΑΝΑ (ΚΑΕ)'!G219</f>
        <v>0</v>
      </c>
      <c r="G26" s="318">
        <f>'2024 ΠΡΟΥΠΟΛΟΓΙΣΜΟΣ_ΑΝΑ (ΚΑΕ)'!H219</f>
        <v>0</v>
      </c>
      <c r="H26" s="318">
        <f>'2024 ΠΡΟΥΠΟΛΟΓΙΣΜΟΣ_ΑΝΑ (ΚΑΕ)'!I219</f>
        <v>0</v>
      </c>
      <c r="I26" s="318">
        <f>'2024 ΠΡΟΥΠΟΛΟΓΙΣΜΟΣ_ΑΝΑ (ΚΑΕ)'!J219</f>
        <v>3800000</v>
      </c>
      <c r="J26" s="318">
        <f>'2024 ΠΡΟΥΠΟΛΟΓΙΣΜΟΣ_ΑΝΑ (ΚΑΕ)'!K219</f>
        <v>0</v>
      </c>
      <c r="K26" s="318">
        <f>'2024 ΠΡΟΥΠΟΛΟΓΙΣΜΟΣ_ΑΝΑ (ΚΑΕ)'!L219</f>
        <v>0</v>
      </c>
      <c r="L26" s="72">
        <f t="shared" si="3"/>
        <v>3800000</v>
      </c>
    </row>
    <row r="27" spans="1:12" ht="23.25" thickBot="1">
      <c r="A27" s="56" t="s">
        <v>293</v>
      </c>
      <c r="B27" s="74" t="s">
        <v>624</v>
      </c>
      <c r="C27" s="75">
        <f>'2024 ΠΡΟΥΠΟΛΟΓΙΣΜΟΣ_ΑΝΑ (ΚΑΕ)'!D246</f>
        <v>0</v>
      </c>
      <c r="D27" s="75">
        <f>'2024 ΠΡΟΥΠΟΛΟΓΙΣΜΟΣ_ΑΝΑ (ΚΑΕ)'!E246</f>
        <v>0</v>
      </c>
      <c r="E27" s="75">
        <f>'2024 ΠΡΟΥΠΟΛΟΓΙΣΜΟΣ_ΑΝΑ (ΚΑΕ)'!F246</f>
        <v>0</v>
      </c>
      <c r="F27" s="75">
        <f>'2024 ΠΡΟΥΠΟΛΟΓΙΣΜΟΣ_ΑΝΑ (ΚΑΕ)'!G246</f>
        <v>0</v>
      </c>
      <c r="G27" s="75">
        <f>'2024 ΠΡΟΥΠΟΛΟΓΙΣΜΟΣ_ΑΝΑ (ΚΑΕ)'!H246</f>
        <v>0</v>
      </c>
      <c r="H27" s="75">
        <f>'2024 ΠΡΟΥΠΟΛΟΓΙΣΜΟΣ_ΑΝΑ (ΚΑΕ)'!I246</f>
        <v>0</v>
      </c>
      <c r="I27" s="75">
        <f>'2024 ΠΡΟΥΠΟΛΟΓΙΣΜΟΣ_ΑΝΑ (ΚΑΕ)'!J246</f>
        <v>522600</v>
      </c>
      <c r="J27" s="75">
        <f>'2024 ΠΡΟΥΠΟΛΟΓΙΣΜΟΣ_ΑΝΑ (ΚΑΕ)'!K246</f>
        <v>0</v>
      </c>
      <c r="K27" s="75">
        <f>'2024 ΠΡΟΥΠΟΛΟΓΙΣΜΟΣ_ΑΝΑ (ΚΑΕ)'!L246</f>
        <v>0</v>
      </c>
      <c r="L27" s="72">
        <f t="shared" si="3"/>
        <v>522600</v>
      </c>
    </row>
    <row r="28" spans="1:12" ht="18.75" customHeight="1" thickBot="1">
      <c r="A28" s="68"/>
      <c r="B28" s="157" t="s">
        <v>737</v>
      </c>
      <c r="C28" s="77">
        <f t="shared" ref="C28:L28" si="4">SUM(C22:C27)</f>
        <v>671023.15</v>
      </c>
      <c r="D28" s="77">
        <f t="shared" si="4"/>
        <v>351745</v>
      </c>
      <c r="E28" s="77">
        <f t="shared" si="4"/>
        <v>172425</v>
      </c>
      <c r="F28" s="77">
        <f t="shared" si="4"/>
        <v>268455</v>
      </c>
      <c r="G28" s="77">
        <f t="shared" si="4"/>
        <v>440105</v>
      </c>
      <c r="H28" s="77">
        <f t="shared" si="4"/>
        <v>125425</v>
      </c>
      <c r="I28" s="77">
        <f t="shared" si="4"/>
        <v>10301215.02</v>
      </c>
      <c r="J28" s="77">
        <f t="shared" si="4"/>
        <v>161096.95000000001</v>
      </c>
      <c r="K28" s="77">
        <f t="shared" si="4"/>
        <v>28125</v>
      </c>
      <c r="L28" s="78">
        <f t="shared" si="4"/>
        <v>12519615.119999999</v>
      </c>
    </row>
    <row r="29" spans="1:12" ht="27.75" customHeight="1">
      <c r="A29" s="56" t="s">
        <v>293</v>
      </c>
      <c r="B29" s="158" t="s">
        <v>767</v>
      </c>
      <c r="C29" s="79">
        <f>'2024 ΠΡΟΥΠΟΛΟΓΙΣΜΟΣ_ΑΝΑ (ΚΑΕ)'!D436</f>
        <v>56856.439999999995</v>
      </c>
      <c r="D29" s="79">
        <f>'2024 ΠΡΟΥΠΟΛΟΓΙΣΜΟΣ_ΑΝΑ (ΚΑΕ)'!E436</f>
        <v>4895.1499999999996</v>
      </c>
      <c r="E29" s="79">
        <f>'2024 ΠΡΟΥΠΟΛΟΓΙΣΜΟΣ_ΑΝΑ (ΚΑΕ)'!F436</f>
        <v>10248</v>
      </c>
      <c r="F29" s="79">
        <f>'2024 ΠΡΟΥΠΟΛΟΓΙΣΜΟΣ_ΑΝΑ (ΚΑΕ)'!G436</f>
        <v>11323.44</v>
      </c>
      <c r="G29" s="79">
        <f>'2024 ΠΡΟΥΠΟΛΟΓΙΣΜΟΣ_ΑΝΑ (ΚΑΕ)'!H436</f>
        <v>113146.83</v>
      </c>
      <c r="H29" s="79">
        <f>'2024 ΠΡΟΥΠΟΛΟΓΙΣΜΟΣ_ΑΝΑ (ΚΑΕ)'!I436</f>
        <v>17493.22</v>
      </c>
      <c r="I29" s="79">
        <f>'2024 ΠΡΟΥΠΟΛΟΓΙΣΜΟΣ_ΑΝΑ (ΚΑΕ)'!J436</f>
        <v>201003.34</v>
      </c>
      <c r="J29" s="79">
        <f>'2024 ΠΡΟΥΠΟΛΟΓΙΣΜΟΣ_ΑΝΑ (ΚΑΕ)'!K436</f>
        <v>14704.19</v>
      </c>
      <c r="K29" s="79">
        <f>'2024 ΠΡΟΥΠΟΛΟΓΙΣΜΟΣ_ΑΝΑ (ΚΑΕ)'!L436</f>
        <v>0</v>
      </c>
      <c r="L29" s="79">
        <f>SUM(C29:K29)</f>
        <v>429670.61</v>
      </c>
    </row>
    <row r="30" spans="1:12" ht="27.75" customHeight="1">
      <c r="A30" s="355"/>
      <c r="B30" s="158" t="s">
        <v>768</v>
      </c>
      <c r="C30" s="79">
        <f>'2024 ΠΡΟΥΠΟΛΟΓΙΣΜΟΣ_ΑΝΑ (ΚΑΕ)'!D437</f>
        <v>0</v>
      </c>
      <c r="D30" s="79">
        <f>'2024 ΠΡΟΥΠΟΛΟΓΙΣΜΟΣ_ΑΝΑ (ΚΑΕ)'!E437</f>
        <v>0</v>
      </c>
      <c r="E30" s="79">
        <f>'2024 ΠΡΟΥΠΟΛΟΓΙΣΜΟΣ_ΑΝΑ (ΚΑΕ)'!F437</f>
        <v>0</v>
      </c>
      <c r="F30" s="79">
        <f>'2024 ΠΡΟΥΠΟΛΟΓΙΣΜΟΣ_ΑΝΑ (ΚΑΕ)'!G437</f>
        <v>0</v>
      </c>
      <c r="G30" s="79">
        <f>'2024 ΠΡΟΥΠΟΛΟΓΙΣΜΟΣ_ΑΝΑ (ΚΑΕ)'!H437</f>
        <v>0</v>
      </c>
      <c r="H30" s="79">
        <f>'2024 ΠΡΟΥΠΟΛΟΓΙΣΜΟΣ_ΑΝΑ (ΚΑΕ)'!I437</f>
        <v>0</v>
      </c>
      <c r="I30" s="79">
        <f>'2024 ΠΡΟΥΠΟΛΟΓΙΣΜΟΣ_ΑΝΑ (ΚΑΕ)'!J437</f>
        <v>0</v>
      </c>
      <c r="J30" s="79">
        <f>'2024 ΠΡΟΥΠΟΛΟΓΙΣΜΟΣ_ΑΝΑ (ΚΑΕ)'!K437</f>
        <v>0</v>
      </c>
      <c r="K30" s="79">
        <f>'2024 ΠΡΟΥΠΟΛΟΓΙΣΜΟΣ_ΑΝΑ (ΚΑΕ)'!L437</f>
        <v>0</v>
      </c>
      <c r="L30" s="79">
        <f>SUM(C30:K30)</f>
        <v>0</v>
      </c>
    </row>
    <row r="31" spans="1:12" ht="19.5" customHeight="1">
      <c r="A31" s="56" t="s">
        <v>293</v>
      </c>
      <c r="B31" s="158" t="s">
        <v>769</v>
      </c>
      <c r="C31" s="80">
        <f>SUM('2024 ΠΡΟΥΠΟΛΟΓΙΣΜΟΣ_ΑΝΑ (ΚΑΕ)'!D438)</f>
        <v>0</v>
      </c>
      <c r="D31" s="80">
        <f>SUM('2024 ΠΡΟΥΠΟΛΟΓΙΣΜΟΣ_ΑΝΑ (ΚΑΕ)'!E438)</f>
        <v>0</v>
      </c>
      <c r="E31" s="80">
        <f>SUM('2024 ΠΡΟΥΠΟΛΟΓΙΣΜΟΣ_ΑΝΑ (ΚΑΕ)'!F438)</f>
        <v>0</v>
      </c>
      <c r="F31" s="80">
        <f>SUM('2024 ΠΡΟΥΠΟΛΟΓΙΣΜΟΣ_ΑΝΑ (ΚΑΕ)'!G438)</f>
        <v>0</v>
      </c>
      <c r="G31" s="80">
        <f>SUM('2024 ΠΡΟΥΠΟΛΟΓΙΣΜΟΣ_ΑΝΑ (ΚΑΕ)'!H438)</f>
        <v>0</v>
      </c>
      <c r="H31" s="80">
        <f>SUM('2024 ΠΡΟΥΠΟΛΟΓΙΣΜΟΣ_ΑΝΑ (ΚΑΕ)'!I438)</f>
        <v>0</v>
      </c>
      <c r="I31" s="80">
        <f>SUM('2024 ΠΡΟΥΠΟΛΟΓΙΣΜΟΣ_ΑΝΑ (ΚΑΕ)'!J438)</f>
        <v>66798.850000000006</v>
      </c>
      <c r="J31" s="80">
        <f>SUM('2024 ΠΡΟΥΠΟΛΟΓΙΣΜΟΣ_ΑΝΑ (ΚΑΕ)'!K438)</f>
        <v>0</v>
      </c>
      <c r="K31" s="80">
        <f>SUM('2024 ΠΡΟΥΠΟΛΟΓΙΣΜΟΣ_ΑΝΑ (ΚΑΕ)'!L438)</f>
        <v>0</v>
      </c>
      <c r="L31" s="79">
        <f t="shared" ref="L31:L33" si="5">SUM(C31:K31)</f>
        <v>66798.850000000006</v>
      </c>
    </row>
    <row r="32" spans="1:12" ht="24" customHeight="1">
      <c r="A32" s="56" t="s">
        <v>293</v>
      </c>
      <c r="B32" s="158" t="s">
        <v>770</v>
      </c>
      <c r="C32" s="81">
        <f>SUM('2024 ΠΡΟΥΠΟΛΟΓΙΣΜΟΣ_ΑΝΑ (ΚΑΕ)'!D439)</f>
        <v>0</v>
      </c>
      <c r="D32" s="81">
        <f>SUM('2024 ΠΡΟΥΠΟΛΟΓΙΣΜΟΣ_ΑΝΑ (ΚΑΕ)'!E439)</f>
        <v>0</v>
      </c>
      <c r="E32" s="81">
        <f>SUM('2024 ΠΡΟΥΠΟΛΟΓΙΣΜΟΣ_ΑΝΑ (ΚΑΕ)'!F439)</f>
        <v>0</v>
      </c>
      <c r="F32" s="81">
        <f>SUM('2024 ΠΡΟΥΠΟΛΟΓΙΣΜΟΣ_ΑΝΑ (ΚΑΕ)'!G439)</f>
        <v>0</v>
      </c>
      <c r="G32" s="81">
        <f>SUM('2024 ΠΡΟΥΠΟΛΟΓΙΣΜΟΣ_ΑΝΑ (ΚΑΕ)'!H439)</f>
        <v>0</v>
      </c>
      <c r="H32" s="81">
        <f>SUM('2024 ΠΡΟΥΠΟΛΟΓΙΣΜΟΣ_ΑΝΑ (ΚΑΕ)'!I439)</f>
        <v>0</v>
      </c>
      <c r="I32" s="81">
        <f>SUM('2024 ΠΡΟΥΠΟΛΟΓΙΣΜΟΣ_ΑΝΑ (ΚΑΕ)'!J439)</f>
        <v>0</v>
      </c>
      <c r="J32" s="81">
        <f>SUM('2024 ΠΡΟΥΠΟΛΟΓΙΣΜΟΣ_ΑΝΑ (ΚΑΕ)'!K439)</f>
        <v>0</v>
      </c>
      <c r="K32" s="81">
        <f>SUM('2024 ΠΡΟΥΠΟΛΟΓΙΣΜΟΣ_ΑΝΑ (ΚΑΕ)'!L439)</f>
        <v>0</v>
      </c>
      <c r="L32" s="79">
        <f t="shared" si="5"/>
        <v>0</v>
      </c>
    </row>
    <row r="33" spans="1:12" ht="24" customHeight="1">
      <c r="A33" s="316" t="s">
        <v>293</v>
      </c>
      <c r="B33" s="158" t="s">
        <v>771</v>
      </c>
      <c r="C33" s="319">
        <f>'2024 ΠΡΟΥΠΟΛΟΓΙΣΜΟΣ_ΑΝΑ (ΚΑΕ)'!D440</f>
        <v>0</v>
      </c>
      <c r="D33" s="319">
        <f>'2024 ΠΡΟΥΠΟΛΟΓΙΣΜΟΣ_ΑΝΑ (ΚΑΕ)'!E440</f>
        <v>0</v>
      </c>
      <c r="E33" s="319">
        <f>'2024 ΠΡΟΥΠΟΛΟΓΙΣΜΟΣ_ΑΝΑ (ΚΑΕ)'!F440</f>
        <v>0</v>
      </c>
      <c r="F33" s="319">
        <f>'2024 ΠΡΟΥΠΟΛΟΓΙΣΜΟΣ_ΑΝΑ (ΚΑΕ)'!G440</f>
        <v>0</v>
      </c>
      <c r="G33" s="319">
        <f>'2024 ΠΡΟΥΠΟΛΟΓΙΣΜΟΣ_ΑΝΑ (ΚΑΕ)'!H440</f>
        <v>0</v>
      </c>
      <c r="H33" s="319">
        <f>'2024 ΠΡΟΥΠΟΛΟΓΙΣΜΟΣ_ΑΝΑ (ΚΑΕ)'!I440</f>
        <v>0</v>
      </c>
      <c r="I33" s="319">
        <f>'2024 ΠΡΟΥΠΟΛΟΓΙΣΜΟΣ_ΑΝΑ (ΚΑΕ)'!J440</f>
        <v>0</v>
      </c>
      <c r="J33" s="319">
        <f>'2024 ΠΡΟΥΠΟΛΟΓΙΣΜΟΣ_ΑΝΑ (ΚΑΕ)'!K440</f>
        <v>0</v>
      </c>
      <c r="K33" s="319">
        <f>'2024 ΠΡΟΥΠΟΛΟΓΙΣΜΟΣ_ΑΝΑ (ΚΑΕ)'!L440</f>
        <v>0</v>
      </c>
      <c r="L33" s="79">
        <f t="shared" si="5"/>
        <v>0</v>
      </c>
    </row>
    <row r="34" spans="1:12">
      <c r="A34" s="68"/>
      <c r="B34" s="356" t="s">
        <v>625</v>
      </c>
      <c r="C34" s="82">
        <f>SUM(C29:C33)</f>
        <v>56856.439999999995</v>
      </c>
      <c r="D34" s="82">
        <f t="shared" ref="D34:L34" si="6">SUM(D29:D33)</f>
        <v>4895.1499999999996</v>
      </c>
      <c r="E34" s="82">
        <f t="shared" si="6"/>
        <v>10248</v>
      </c>
      <c r="F34" s="82">
        <f t="shared" si="6"/>
        <v>11323.44</v>
      </c>
      <c r="G34" s="82">
        <f t="shared" si="6"/>
        <v>113146.83</v>
      </c>
      <c r="H34" s="82">
        <f t="shared" si="6"/>
        <v>17493.22</v>
      </c>
      <c r="I34" s="82">
        <f t="shared" si="6"/>
        <v>267802.19</v>
      </c>
      <c r="J34" s="82">
        <f t="shared" si="6"/>
        <v>14704.19</v>
      </c>
      <c r="K34" s="82">
        <f t="shared" si="6"/>
        <v>0</v>
      </c>
      <c r="L34" s="82">
        <f t="shared" si="6"/>
        <v>496469.45999999996</v>
      </c>
    </row>
    <row r="35" spans="1:12" ht="33.75" customHeight="1">
      <c r="A35" s="76"/>
      <c r="B35" s="156" t="s">
        <v>626</v>
      </c>
      <c r="C35" s="83">
        <f t="shared" ref="C35:L35" si="7">C28+C34</f>
        <v>727879.59</v>
      </c>
      <c r="D35" s="83">
        <f t="shared" si="7"/>
        <v>356640.15</v>
      </c>
      <c r="E35" s="83">
        <f t="shared" si="7"/>
        <v>182673</v>
      </c>
      <c r="F35" s="83">
        <f t="shared" si="7"/>
        <v>279778.44</v>
      </c>
      <c r="G35" s="83">
        <f t="shared" si="7"/>
        <v>553251.82999999996</v>
      </c>
      <c r="H35" s="83">
        <f t="shared" si="7"/>
        <v>142918.22</v>
      </c>
      <c r="I35" s="83">
        <f t="shared" si="7"/>
        <v>10569017.209999999</v>
      </c>
      <c r="J35" s="83">
        <f t="shared" si="7"/>
        <v>175801.14</v>
      </c>
      <c r="K35" s="83">
        <f t="shared" si="7"/>
        <v>28125</v>
      </c>
      <c r="L35" s="83">
        <f t="shared" si="7"/>
        <v>13016084.579999998</v>
      </c>
    </row>
    <row r="36" spans="1:12" ht="15">
      <c r="A36" s="76"/>
      <c r="B36" s="84"/>
      <c r="C36" s="85"/>
      <c r="D36" s="85"/>
      <c r="E36" s="85"/>
      <c r="F36" s="85"/>
      <c r="G36" s="86"/>
      <c r="H36" s="85"/>
      <c r="I36" s="85"/>
      <c r="J36" s="85"/>
      <c r="K36" s="85"/>
      <c r="L36" s="85"/>
    </row>
    <row r="37" spans="1:12" ht="55.5" customHeight="1">
      <c r="A37" s="76"/>
      <c r="B37" s="1164"/>
      <c r="C37" s="1165"/>
      <c r="D37" s="1165"/>
      <c r="E37" s="87"/>
      <c r="F37" s="88"/>
      <c r="G37" s="88"/>
      <c r="H37" s="89"/>
      <c r="I37" s="89"/>
      <c r="J37" s="89"/>
      <c r="K37" s="89"/>
      <c r="L37" s="90"/>
    </row>
    <row r="38" spans="1:12" ht="15">
      <c r="A38" s="76"/>
      <c r="B38" s="91"/>
      <c r="C38" s="91"/>
      <c r="D38" s="91"/>
      <c r="E38" s="91"/>
      <c r="F38" s="91"/>
      <c r="G38" s="91"/>
      <c r="H38" s="91"/>
      <c r="I38" s="91"/>
      <c r="J38" s="91"/>
      <c r="K38" s="91"/>
      <c r="L38" s="91"/>
    </row>
    <row r="39" spans="1:12" ht="15">
      <c r="A39" s="92" t="s">
        <v>293</v>
      </c>
      <c r="B39" s="93" t="s">
        <v>627</v>
      </c>
      <c r="C39" s="91"/>
      <c r="D39" s="91"/>
      <c r="E39" s="91"/>
      <c r="F39" s="91"/>
      <c r="G39" s="91"/>
      <c r="H39" s="91"/>
      <c r="I39" s="91"/>
      <c r="J39" s="91"/>
      <c r="K39" s="91"/>
      <c r="L39" s="91"/>
    </row>
    <row r="40" spans="1:12" ht="15">
      <c r="A40" s="94" t="s">
        <v>620</v>
      </c>
      <c r="B40" s="95" t="s">
        <v>628</v>
      </c>
      <c r="C40" s="91"/>
      <c r="D40" s="91"/>
      <c r="E40" s="91"/>
      <c r="F40" s="91"/>
      <c r="G40" s="91"/>
      <c r="H40" s="91"/>
      <c r="I40" s="91"/>
      <c r="J40" s="91"/>
      <c r="K40" s="91"/>
      <c r="L40" s="91"/>
    </row>
    <row r="41" spans="1:12" ht="15">
      <c r="A41" s="96" t="s">
        <v>335</v>
      </c>
      <c r="B41" s="97" t="s">
        <v>629</v>
      </c>
      <c r="C41" s="91"/>
      <c r="D41" s="91"/>
      <c r="E41" s="91"/>
      <c r="F41" s="91"/>
      <c r="G41" s="91"/>
      <c r="H41" s="91"/>
      <c r="I41" s="91"/>
      <c r="J41" s="91"/>
      <c r="K41" s="91"/>
      <c r="L41" s="91"/>
    </row>
    <row r="42" spans="1:12" ht="15">
      <c r="A42" s="76"/>
      <c r="B42" s="91"/>
      <c r="C42" s="91"/>
      <c r="D42" s="91"/>
      <c r="E42" s="91"/>
      <c r="F42" s="91"/>
      <c r="G42" s="91"/>
      <c r="H42" s="91"/>
      <c r="I42" s="91"/>
      <c r="J42" s="91"/>
      <c r="K42" s="91"/>
      <c r="L42" s="91"/>
    </row>
    <row r="43" spans="1:12" ht="15">
      <c r="A43" s="76"/>
      <c r="B43" s="91"/>
      <c r="C43" s="91"/>
      <c r="D43" s="91"/>
      <c r="E43" s="91"/>
      <c r="F43" s="91"/>
      <c r="G43" s="91"/>
      <c r="H43" s="91"/>
      <c r="I43" s="91"/>
      <c r="J43" s="91"/>
      <c r="K43" s="91"/>
      <c r="L43" s="91"/>
    </row>
    <row r="44" spans="1:12" ht="15">
      <c r="A44" s="76"/>
      <c r="B44" s="91"/>
      <c r="C44" s="91"/>
      <c r="D44" s="91"/>
      <c r="E44" s="91"/>
      <c r="F44" s="91"/>
      <c r="G44" s="91"/>
      <c r="H44" s="91"/>
      <c r="I44" s="91"/>
      <c r="J44" s="91"/>
      <c r="K44" s="91"/>
      <c r="L44" s="91"/>
    </row>
    <row r="45" spans="1:12" ht="15">
      <c r="A45" s="76"/>
      <c r="B45" s="91"/>
      <c r="C45" s="91"/>
      <c r="D45" s="91"/>
      <c r="E45" s="91"/>
      <c r="F45" s="91"/>
      <c r="G45" s="91"/>
      <c r="H45" s="91"/>
      <c r="I45" s="91"/>
      <c r="J45" s="91"/>
      <c r="K45" s="91"/>
      <c r="L45" s="91"/>
    </row>
    <row r="46" spans="1:12" ht="15">
      <c r="A46" s="76"/>
      <c r="B46" s="91"/>
      <c r="C46" s="91"/>
      <c r="D46" s="91"/>
      <c r="E46" s="91"/>
      <c r="F46" s="91"/>
      <c r="G46" s="91"/>
      <c r="H46" s="91"/>
      <c r="I46" s="91"/>
      <c r="J46" s="91"/>
      <c r="K46" s="91"/>
      <c r="L46" s="91"/>
    </row>
    <row r="47" spans="1:12" ht="15">
      <c r="A47" s="76"/>
      <c r="B47" s="91"/>
      <c r="C47" s="91"/>
      <c r="D47" s="91"/>
      <c r="E47" s="91"/>
      <c r="F47" s="91"/>
      <c r="G47" s="91"/>
      <c r="H47" s="91"/>
      <c r="I47" s="91"/>
      <c r="J47" s="91"/>
      <c r="K47" s="91"/>
      <c r="L47" s="91"/>
    </row>
    <row r="48" spans="1:12" ht="15">
      <c r="A48" s="76"/>
      <c r="B48" s="91"/>
      <c r="C48" s="91"/>
      <c r="D48" s="91"/>
      <c r="E48" s="91"/>
      <c r="F48" s="91"/>
      <c r="G48" s="91"/>
      <c r="H48" s="91"/>
      <c r="I48" s="91"/>
      <c r="J48" s="91"/>
      <c r="K48" s="91"/>
      <c r="L48" s="91"/>
    </row>
    <row r="49" spans="1:12" ht="15">
      <c r="A49" s="76"/>
      <c r="B49" s="91"/>
      <c r="C49" s="91"/>
      <c r="D49" s="91"/>
      <c r="E49" s="91"/>
      <c r="F49" s="91"/>
      <c r="G49" s="91"/>
      <c r="H49" s="91"/>
      <c r="I49" s="91"/>
      <c r="J49" s="91"/>
      <c r="K49" s="91"/>
      <c r="L49" s="91"/>
    </row>
    <row r="50" spans="1:12" ht="15">
      <c r="A50" s="76"/>
      <c r="B50" s="91"/>
      <c r="C50" s="91"/>
      <c r="D50" s="91"/>
      <c r="E50" s="91"/>
      <c r="F50" s="91"/>
      <c r="G50" s="91"/>
      <c r="H50" s="91"/>
      <c r="I50" s="91"/>
      <c r="J50" s="91"/>
      <c r="K50" s="91"/>
      <c r="L50" s="91"/>
    </row>
  </sheetData>
  <mergeCells count="1">
    <mergeCell ref="B37:D37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  <headerFooter>
    <oddHeader>&amp;R&amp;F/&amp;A</oddHeader>
    <oddFooter>&amp;Rσελ. 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4"/>
  <sheetViews>
    <sheetView showRuler="0" showWhiteSpace="0" topLeftCell="B34" zoomScaleNormal="100" workbookViewId="0">
      <selection activeCell="D54" sqref="D54"/>
    </sheetView>
  </sheetViews>
  <sheetFormatPr defaultColWidth="9.140625" defaultRowHeight="12.75"/>
  <cols>
    <col min="1" max="1" width="13.85546875" style="429" customWidth="1"/>
    <col min="2" max="2" width="50" style="615" customWidth="1"/>
    <col min="3" max="3" width="13.140625" style="397" customWidth="1"/>
    <col min="4" max="4" width="53" style="615" customWidth="1"/>
    <col min="5" max="5" width="20.140625" style="615" customWidth="1"/>
    <col min="6" max="6" width="45.28515625" style="615" customWidth="1"/>
    <col min="7" max="7" width="19.7109375" style="397" customWidth="1"/>
    <col min="8" max="8" width="19" style="396" customWidth="1"/>
    <col min="9" max="16384" width="9.140625" style="615"/>
  </cols>
  <sheetData>
    <row r="1" spans="1:8" ht="15">
      <c r="A1" s="903" t="s">
        <v>880</v>
      </c>
      <c r="B1" s="904" t="s">
        <v>881</v>
      </c>
      <c r="C1" s="905"/>
      <c r="G1" s="615"/>
      <c r="H1" s="615"/>
    </row>
    <row r="2" spans="1:8" s="425" customFormat="1" ht="15">
      <c r="A2" s="1166" t="s">
        <v>1060</v>
      </c>
      <c r="B2" s="1167"/>
      <c r="C2" s="906"/>
    </row>
    <row r="3" spans="1:8" s="425" customFormat="1" ht="45">
      <c r="A3" s="907" t="s">
        <v>805</v>
      </c>
      <c r="B3" s="908" t="s">
        <v>882</v>
      </c>
      <c r="C3" s="909" t="s">
        <v>807</v>
      </c>
      <c r="D3" s="910" t="s">
        <v>1061</v>
      </c>
      <c r="E3" s="911" t="s">
        <v>1062</v>
      </c>
      <c r="F3" s="912" t="s">
        <v>882</v>
      </c>
      <c r="G3" s="913" t="s">
        <v>1254</v>
      </c>
      <c r="H3" s="912" t="s">
        <v>882</v>
      </c>
    </row>
    <row r="4" spans="1:8" s="427" customFormat="1" ht="30">
      <c r="A4" s="914" t="s">
        <v>403</v>
      </c>
      <c r="B4" s="915" t="s">
        <v>917</v>
      </c>
      <c r="C4" s="916">
        <v>14800</v>
      </c>
      <c r="D4" s="537" t="s">
        <v>918</v>
      </c>
      <c r="E4" s="917"/>
      <c r="F4" s="918"/>
      <c r="G4" s="919"/>
      <c r="H4" s="920"/>
    </row>
    <row r="5" spans="1:8" s="427" customFormat="1" ht="38.25">
      <c r="A5" s="921" t="s">
        <v>424</v>
      </c>
      <c r="B5" s="915" t="s">
        <v>919</v>
      </c>
      <c r="C5" s="916">
        <v>39210</v>
      </c>
      <c r="D5" s="922" t="s">
        <v>88</v>
      </c>
      <c r="E5" s="923">
        <v>45400</v>
      </c>
      <c r="F5" s="924" t="s">
        <v>1063</v>
      </c>
      <c r="G5" s="925">
        <v>22700</v>
      </c>
      <c r="H5" s="926" t="s">
        <v>1255</v>
      </c>
    </row>
    <row r="6" spans="1:8" s="427" customFormat="1" ht="15">
      <c r="A6" s="927" t="s">
        <v>425</v>
      </c>
      <c r="B6" s="928" t="s">
        <v>920</v>
      </c>
      <c r="C6" s="929">
        <v>98400</v>
      </c>
      <c r="D6" s="922" t="s">
        <v>88</v>
      </c>
      <c r="E6" s="917"/>
      <c r="F6" s="918"/>
      <c r="G6" s="930"/>
      <c r="H6" s="920"/>
    </row>
    <row r="7" spans="1:8" s="427" customFormat="1" ht="15">
      <c r="A7" s="921" t="s">
        <v>426</v>
      </c>
      <c r="B7" s="915" t="s">
        <v>921</v>
      </c>
      <c r="C7" s="916">
        <v>14040</v>
      </c>
      <c r="D7" s="922" t="s">
        <v>88</v>
      </c>
      <c r="E7" s="917"/>
      <c r="F7" s="918"/>
      <c r="G7" s="930">
        <v>-1404</v>
      </c>
      <c r="H7" s="920"/>
    </row>
    <row r="8" spans="1:8" s="427" customFormat="1" ht="15">
      <c r="A8" s="921" t="s">
        <v>427</v>
      </c>
      <c r="B8" s="915" t="s">
        <v>922</v>
      </c>
      <c r="C8" s="916">
        <v>33000</v>
      </c>
      <c r="D8" s="922" t="s">
        <v>923</v>
      </c>
      <c r="E8" s="917"/>
      <c r="F8" s="918"/>
      <c r="G8" s="930"/>
      <c r="H8" s="920"/>
    </row>
    <row r="9" spans="1:8" s="427" customFormat="1" ht="15">
      <c r="A9" s="921" t="s">
        <v>428</v>
      </c>
      <c r="B9" s="915" t="s">
        <v>883</v>
      </c>
      <c r="C9" s="916">
        <v>110000</v>
      </c>
      <c r="D9" s="922" t="s">
        <v>1256</v>
      </c>
      <c r="E9" s="917"/>
      <c r="F9" s="918"/>
      <c r="G9" s="930">
        <v>-100</v>
      </c>
      <c r="H9" s="920"/>
    </row>
    <row r="10" spans="1:8" s="427" customFormat="1" ht="15">
      <c r="A10" s="914" t="s">
        <v>433</v>
      </c>
      <c r="B10" s="931" t="s">
        <v>1257</v>
      </c>
      <c r="C10" s="916">
        <v>16800</v>
      </c>
      <c r="D10" s="932" t="s">
        <v>1258</v>
      </c>
      <c r="E10" s="917"/>
      <c r="F10" s="918"/>
      <c r="G10" s="930">
        <v>5600</v>
      </c>
      <c r="H10" s="933" t="s">
        <v>1259</v>
      </c>
    </row>
    <row r="11" spans="1:8" s="427" customFormat="1" ht="60">
      <c r="A11" s="475" t="s">
        <v>443</v>
      </c>
      <c r="B11" s="476" t="s">
        <v>924</v>
      </c>
      <c r="C11" s="916">
        <v>4000</v>
      </c>
      <c r="D11" s="932" t="s">
        <v>925</v>
      </c>
      <c r="E11" s="923">
        <v>5000</v>
      </c>
      <c r="F11" s="934" t="s">
        <v>1064</v>
      </c>
      <c r="G11" s="935">
        <v>8000</v>
      </c>
      <c r="H11" s="936" t="s">
        <v>1260</v>
      </c>
    </row>
    <row r="12" spans="1:8" s="428" customFormat="1" ht="60">
      <c r="A12" s="475" t="s">
        <v>444</v>
      </c>
      <c r="B12" s="476" t="s">
        <v>1261</v>
      </c>
      <c r="C12" s="916">
        <v>4000</v>
      </c>
      <c r="D12" s="937" t="s">
        <v>1262</v>
      </c>
      <c r="E12" s="938"/>
      <c r="F12" s="939"/>
      <c r="G12" s="925">
        <v>4000</v>
      </c>
      <c r="H12" s="940" t="s">
        <v>1263</v>
      </c>
    </row>
    <row r="13" spans="1:8" s="428" customFormat="1" ht="15">
      <c r="A13" s="477" t="s">
        <v>445</v>
      </c>
      <c r="B13" s="476" t="s">
        <v>888</v>
      </c>
      <c r="C13" s="478">
        <v>500</v>
      </c>
      <c r="D13" s="937" t="s">
        <v>927</v>
      </c>
      <c r="E13" s="941">
        <v>500</v>
      </c>
      <c r="F13" s="939" t="s">
        <v>1065</v>
      </c>
      <c r="G13" s="942"/>
      <c r="H13" s="943"/>
    </row>
    <row r="14" spans="1:8" s="428" customFormat="1" ht="30">
      <c r="A14" s="944" t="s">
        <v>446</v>
      </c>
      <c r="B14" s="945" t="s">
        <v>928</v>
      </c>
      <c r="C14" s="946">
        <v>4660</v>
      </c>
      <c r="D14" s="937" t="s">
        <v>929</v>
      </c>
      <c r="E14" s="947"/>
      <c r="F14" s="939"/>
      <c r="G14" s="948"/>
      <c r="H14" s="943"/>
    </row>
    <row r="15" spans="1:8" s="428" customFormat="1" ht="15">
      <c r="A15" s="477" t="s">
        <v>447</v>
      </c>
      <c r="B15" s="538"/>
      <c r="C15" s="916"/>
      <c r="D15" s="937"/>
      <c r="E15" s="949">
        <v>500</v>
      </c>
      <c r="F15" s="950" t="s">
        <v>1066</v>
      </c>
      <c r="G15" s="951"/>
      <c r="H15" s="943"/>
    </row>
    <row r="16" spans="1:8" s="428" customFormat="1" ht="30">
      <c r="A16" s="477" t="s">
        <v>449</v>
      </c>
      <c r="B16" s="476" t="s">
        <v>926</v>
      </c>
      <c r="C16" s="916"/>
      <c r="D16" s="937"/>
      <c r="E16" s="949">
        <v>5300</v>
      </c>
      <c r="F16" s="950" t="s">
        <v>201</v>
      </c>
      <c r="G16" s="951"/>
      <c r="H16" s="943"/>
    </row>
    <row r="17" spans="1:8" s="425" customFormat="1" ht="15">
      <c r="A17" s="479" t="s">
        <v>451</v>
      </c>
      <c r="B17" s="480" t="s">
        <v>889</v>
      </c>
      <c r="C17" s="946">
        <v>500</v>
      </c>
      <c r="D17" s="937" t="s">
        <v>929</v>
      </c>
      <c r="E17" s="949"/>
      <c r="F17" s="939"/>
      <c r="G17" s="951"/>
      <c r="H17" s="943"/>
    </row>
    <row r="18" spans="1:8" ht="15">
      <c r="A18" s="481" t="s">
        <v>451</v>
      </c>
      <c r="B18" s="476" t="s">
        <v>890</v>
      </c>
      <c r="C18" s="916">
        <v>300</v>
      </c>
      <c r="D18" s="937" t="s">
        <v>930</v>
      </c>
      <c r="E18" s="949"/>
      <c r="F18" s="939"/>
      <c r="G18" s="951"/>
      <c r="H18" s="943"/>
    </row>
    <row r="19" spans="1:8" ht="15">
      <c r="A19" s="914" t="s">
        <v>363</v>
      </c>
      <c r="B19" s="915" t="s">
        <v>1264</v>
      </c>
      <c r="C19" s="916">
        <v>4500</v>
      </c>
      <c r="D19" s="937" t="s">
        <v>931</v>
      </c>
      <c r="E19" s="952">
        <v>11500</v>
      </c>
      <c r="F19" s="953" t="s">
        <v>1067</v>
      </c>
      <c r="G19" s="954"/>
      <c r="H19" s="911"/>
    </row>
    <row r="20" spans="1:8" ht="30">
      <c r="A20" s="944" t="s">
        <v>886</v>
      </c>
      <c r="B20" s="945" t="s">
        <v>887</v>
      </c>
      <c r="C20" s="946">
        <v>180</v>
      </c>
      <c r="D20" s="937" t="s">
        <v>929</v>
      </c>
      <c r="E20" s="955">
        <v>250</v>
      </c>
      <c r="F20" s="956" t="s">
        <v>1068</v>
      </c>
      <c r="G20" s="957"/>
      <c r="H20" s="958"/>
    </row>
    <row r="21" spans="1:8" ht="15">
      <c r="A21" s="944" t="s">
        <v>886</v>
      </c>
      <c r="B21" s="945" t="s">
        <v>932</v>
      </c>
      <c r="C21" s="946">
        <v>410</v>
      </c>
      <c r="D21" s="937" t="s">
        <v>930</v>
      </c>
      <c r="E21" s="959"/>
      <c r="F21" s="956"/>
      <c r="G21" s="960"/>
      <c r="H21" s="958"/>
    </row>
    <row r="22" spans="1:8" ht="15">
      <c r="A22" s="477" t="s">
        <v>8</v>
      </c>
      <c r="B22" s="538"/>
      <c r="C22" s="916"/>
      <c r="D22" s="937"/>
      <c r="E22" s="961">
        <v>2000</v>
      </c>
      <c r="F22" s="962" t="s">
        <v>1069</v>
      </c>
      <c r="G22" s="963"/>
      <c r="H22" s="958"/>
    </row>
    <row r="23" spans="1:8" ht="15">
      <c r="A23" s="477" t="s">
        <v>11</v>
      </c>
      <c r="B23" s="538"/>
      <c r="C23" s="916"/>
      <c r="D23" s="937"/>
      <c r="E23" s="961">
        <v>9000</v>
      </c>
      <c r="F23" s="962" t="s">
        <v>1070</v>
      </c>
      <c r="G23" s="963">
        <v>-10762.2</v>
      </c>
      <c r="H23" s="958" t="s">
        <v>1308</v>
      </c>
    </row>
    <row r="24" spans="1:8" ht="15">
      <c r="A24" s="477" t="s">
        <v>12</v>
      </c>
      <c r="B24" s="538"/>
      <c r="C24" s="916"/>
      <c r="D24" s="937"/>
      <c r="E24" s="961">
        <v>2000</v>
      </c>
      <c r="F24" s="962" t="s">
        <v>1071</v>
      </c>
      <c r="G24" s="963"/>
      <c r="H24" s="958"/>
    </row>
    <row r="25" spans="1:8" ht="15">
      <c r="A25" s="477" t="s">
        <v>20</v>
      </c>
      <c r="B25" s="538"/>
      <c r="C25" s="916"/>
      <c r="D25" s="937"/>
      <c r="E25" s="961">
        <v>500</v>
      </c>
      <c r="F25" s="962" t="s">
        <v>227</v>
      </c>
      <c r="G25" s="963"/>
      <c r="H25" s="958"/>
    </row>
    <row r="26" spans="1:8" ht="26.25">
      <c r="A26" s="477" t="s">
        <v>22</v>
      </c>
      <c r="B26" s="538"/>
      <c r="C26" s="916"/>
      <c r="D26" s="937"/>
      <c r="E26" s="961">
        <v>2000</v>
      </c>
      <c r="F26" s="962" t="s">
        <v>1072</v>
      </c>
      <c r="G26" s="963"/>
      <c r="H26" s="958"/>
    </row>
    <row r="27" spans="1:8" ht="30">
      <c r="A27" s="475" t="s">
        <v>24</v>
      </c>
      <c r="B27" s="476" t="s">
        <v>933</v>
      </c>
      <c r="C27" s="916">
        <v>2200</v>
      </c>
      <c r="D27" s="937" t="s">
        <v>1265</v>
      </c>
      <c r="E27" s="961">
        <v>2000</v>
      </c>
      <c r="F27" s="962" t="s">
        <v>1073</v>
      </c>
      <c r="G27" s="964"/>
      <c r="H27" s="958"/>
    </row>
    <row r="28" spans="1:8" ht="48">
      <c r="A28" s="475" t="s">
        <v>26</v>
      </c>
      <c r="B28" s="476"/>
      <c r="C28" s="478"/>
      <c r="D28" s="937" t="s">
        <v>1266</v>
      </c>
      <c r="E28" s="961">
        <v>25000</v>
      </c>
      <c r="F28" s="962" t="s">
        <v>1074</v>
      </c>
      <c r="G28" s="706">
        <v>3300</v>
      </c>
      <c r="H28" s="940" t="s">
        <v>1267</v>
      </c>
    </row>
    <row r="29" spans="1:8" ht="15">
      <c r="A29" s="481" t="s">
        <v>27</v>
      </c>
      <c r="B29" s="476" t="s">
        <v>934</v>
      </c>
      <c r="C29" s="478">
        <v>500</v>
      </c>
      <c r="D29" s="937" t="s">
        <v>927</v>
      </c>
      <c r="E29" s="955">
        <v>300</v>
      </c>
      <c r="F29" s="939" t="s">
        <v>1075</v>
      </c>
      <c r="G29" s="957"/>
      <c r="H29" s="958"/>
    </row>
    <row r="30" spans="1:8" ht="38.25">
      <c r="A30" s="944" t="s">
        <v>29</v>
      </c>
      <c r="B30" s="965" t="s">
        <v>885</v>
      </c>
      <c r="C30" s="946">
        <v>3000</v>
      </c>
      <c r="D30" s="937" t="s">
        <v>929</v>
      </c>
      <c r="E30" s="955"/>
      <c r="F30" s="956"/>
      <c r="G30" s="957"/>
      <c r="H30" s="958"/>
    </row>
    <row r="31" spans="1:8" ht="38.25">
      <c r="A31" s="921" t="s">
        <v>35</v>
      </c>
      <c r="B31" s="966"/>
      <c r="C31" s="967"/>
      <c r="D31" s="968"/>
      <c r="E31" s="969">
        <v>350</v>
      </c>
      <c r="F31" s="970" t="s">
        <v>1076</v>
      </c>
      <c r="G31" s="971">
        <v>804</v>
      </c>
      <c r="H31" s="972" t="s">
        <v>1268</v>
      </c>
    </row>
    <row r="32" spans="1:8" ht="15">
      <c r="A32" s="921" t="s">
        <v>47</v>
      </c>
      <c r="B32" s="973"/>
      <c r="C32" s="916"/>
      <c r="D32" s="937"/>
      <c r="E32" s="955">
        <v>2000</v>
      </c>
      <c r="F32" s="974" t="s">
        <v>1077</v>
      </c>
      <c r="G32" s="957">
        <v>-1000</v>
      </c>
      <c r="H32" s="958"/>
    </row>
    <row r="33" spans="1:8" ht="15">
      <c r="A33" s="921" t="s">
        <v>59</v>
      </c>
      <c r="B33" s="973"/>
      <c r="C33" s="916"/>
      <c r="D33" s="937"/>
      <c r="E33" s="955">
        <v>3500</v>
      </c>
      <c r="F33" s="956" t="s">
        <v>1078</v>
      </c>
      <c r="G33" s="957"/>
      <c r="H33" s="958"/>
    </row>
    <row r="34" spans="1:8" ht="15">
      <c r="A34" s="921" t="s">
        <v>43</v>
      </c>
      <c r="B34" s="915" t="s">
        <v>884</v>
      </c>
      <c r="C34" s="916">
        <v>75000</v>
      </c>
      <c r="D34" s="937" t="s">
        <v>931</v>
      </c>
      <c r="E34" s="955"/>
      <c r="F34" s="956"/>
      <c r="G34" s="957"/>
      <c r="H34" s="958"/>
    </row>
    <row r="35" spans="1:8" ht="30">
      <c r="A35" s="927" t="s">
        <v>468</v>
      </c>
      <c r="B35" s="928" t="s">
        <v>935</v>
      </c>
      <c r="C35" s="929">
        <v>24000</v>
      </c>
      <c r="D35" s="975" t="s">
        <v>918</v>
      </c>
      <c r="E35" s="955">
        <v>5000</v>
      </c>
      <c r="F35" s="956" t="s">
        <v>1079</v>
      </c>
      <c r="G35" s="957"/>
      <c r="H35" s="958"/>
    </row>
    <row r="36" spans="1:8" ht="30">
      <c r="A36" s="477" t="s">
        <v>473</v>
      </c>
      <c r="B36" s="482" t="s">
        <v>936</v>
      </c>
      <c r="C36" s="478">
        <v>14000</v>
      </c>
      <c r="D36" s="975" t="s">
        <v>918</v>
      </c>
      <c r="E36" s="976">
        <v>-700</v>
      </c>
      <c r="F36" s="956"/>
      <c r="G36" s="977"/>
      <c r="H36" s="958"/>
    </row>
    <row r="37" spans="1:8" ht="15">
      <c r="A37" s="539" t="s">
        <v>61</v>
      </c>
      <c r="B37" s="482"/>
      <c r="C37" s="540"/>
      <c r="D37" s="975"/>
      <c r="E37" s="955">
        <v>2400</v>
      </c>
      <c r="F37" s="974" t="s">
        <v>1080</v>
      </c>
      <c r="G37" s="957"/>
      <c r="H37" s="958"/>
    </row>
    <row r="38" spans="1:8" ht="15">
      <c r="A38" s="978" t="s">
        <v>67</v>
      </c>
      <c r="B38" s="931"/>
      <c r="C38" s="979"/>
      <c r="D38" s="937"/>
      <c r="E38" s="955">
        <v>2400</v>
      </c>
      <c r="F38" s="974" t="s">
        <v>1081</v>
      </c>
      <c r="G38" s="957">
        <v>-2400</v>
      </c>
      <c r="H38" s="958"/>
    </row>
    <row r="39" spans="1:8" ht="15">
      <c r="A39" s="980" t="s">
        <v>75</v>
      </c>
      <c r="B39" s="981"/>
      <c r="C39" s="979"/>
      <c r="D39" s="922"/>
      <c r="E39" s="955">
        <v>2000</v>
      </c>
      <c r="F39" s="974" t="s">
        <v>1082</v>
      </c>
      <c r="G39" s="957"/>
      <c r="H39" s="958"/>
    </row>
    <row r="40" spans="1:8" ht="15.75">
      <c r="A40" s="982"/>
      <c r="B40" s="531" t="s">
        <v>808</v>
      </c>
      <c r="C40" s="541">
        <f>SUM(C4:C39)</f>
        <v>464000</v>
      </c>
      <c r="D40" s="983"/>
      <c r="E40" s="984">
        <f>SUM(E4:E39)</f>
        <v>128200</v>
      </c>
      <c r="F40" s="958"/>
      <c r="G40" s="985">
        <f>SUM(G4:G39)</f>
        <v>28737.8</v>
      </c>
      <c r="H40" s="958"/>
    </row>
    <row r="41" spans="1:8" ht="15">
      <c r="A41" s="986"/>
      <c r="B41" s="987" t="s">
        <v>1057</v>
      </c>
      <c r="C41" s="988">
        <v>56856.44</v>
      </c>
      <c r="E41" s="544"/>
      <c r="G41" s="707"/>
      <c r="H41" s="958"/>
    </row>
    <row r="42" spans="1:8" ht="15">
      <c r="A42" s="986"/>
      <c r="B42" s="989" t="s">
        <v>1058</v>
      </c>
      <c r="C42" s="988">
        <v>50085.35</v>
      </c>
      <c r="E42" s="990"/>
      <c r="G42" s="991"/>
      <c r="H42" s="958"/>
    </row>
    <row r="43" spans="1:8" ht="15.75">
      <c r="A43" s="986"/>
      <c r="B43" s="992" t="s">
        <v>1056</v>
      </c>
      <c r="C43" s="532">
        <f>SUM(C40:C42)</f>
        <v>570941.79</v>
      </c>
      <c r="E43" s="993">
        <f>SUM(E4:E39)</f>
        <v>128200</v>
      </c>
      <c r="G43" s="994">
        <f>SUM(G40:G42)</f>
        <v>28737.8</v>
      </c>
      <c r="H43" s="958"/>
    </row>
    <row r="44" spans="1:8" ht="15.75">
      <c r="B44" s="995" t="s">
        <v>337</v>
      </c>
      <c r="C44" s="996">
        <v>570941.79</v>
      </c>
      <c r="D44" s="997"/>
      <c r="E44" s="996">
        <f>C43+E43</f>
        <v>699141.79</v>
      </c>
      <c r="G44" s="998">
        <f>G43+E43+C43</f>
        <v>727879.59000000008</v>
      </c>
      <c r="H44" s="996"/>
    </row>
  </sheetData>
  <mergeCells count="1">
    <mergeCell ref="A2:B2"/>
  </mergeCells>
  <pageMargins left="0.25" right="0.25" top="0.75" bottom="0.75" header="0.3" footer="0.3"/>
  <pageSetup paperSize="9" scale="65" orientation="portrait" r:id="rId1"/>
  <headerFooter>
    <oddHeader>&amp;R&amp;F/&amp;A</oddHeader>
    <oddFooter>&amp;Rσελ. &amp;P/&amp;N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showRuler="0" showWhiteSpace="0" topLeftCell="A16" zoomScaleNormal="100" workbookViewId="0">
      <selection activeCell="D19" sqref="D19"/>
    </sheetView>
  </sheetViews>
  <sheetFormatPr defaultColWidth="28.42578125" defaultRowHeight="12.75"/>
  <cols>
    <col min="1" max="1" width="7.42578125" style="431" bestFit="1" customWidth="1"/>
    <col min="2" max="2" width="41.5703125" style="416" customWidth="1"/>
    <col min="3" max="3" width="14" style="417" customWidth="1"/>
    <col min="4" max="16384" width="28.42578125" style="416"/>
  </cols>
  <sheetData>
    <row r="1" spans="1:5">
      <c r="A1" s="550" t="s">
        <v>880</v>
      </c>
      <c r="B1" s="551" t="s">
        <v>891</v>
      </c>
      <c r="C1" s="552"/>
      <c r="D1" s="553"/>
      <c r="E1" s="552"/>
    </row>
    <row r="2" spans="1:5" s="430" customFormat="1" ht="15.6" customHeight="1">
      <c r="A2" s="1168" t="s">
        <v>1060</v>
      </c>
      <c r="B2" s="1168"/>
      <c r="C2" s="554"/>
      <c r="E2" s="554"/>
    </row>
    <row r="3" spans="1:5" s="430" customFormat="1" ht="15">
      <c r="A3" s="555" t="s">
        <v>805</v>
      </c>
      <c r="B3" s="556" t="s">
        <v>882</v>
      </c>
      <c r="C3" s="557" t="s">
        <v>807</v>
      </c>
      <c r="D3" s="536" t="s">
        <v>1061</v>
      </c>
      <c r="E3" s="557" t="s">
        <v>1062</v>
      </c>
    </row>
    <row r="4" spans="1:5" s="430" customFormat="1" ht="18" customHeight="1">
      <c r="A4" s="558" t="s">
        <v>0</v>
      </c>
      <c r="B4" s="559" t="s">
        <v>937</v>
      </c>
      <c r="C4" s="560">
        <v>162420</v>
      </c>
      <c r="D4" s="561"/>
      <c r="E4" s="560"/>
    </row>
    <row r="5" spans="1:5" ht="28.5" customHeight="1">
      <c r="A5" s="558" t="s">
        <v>427</v>
      </c>
      <c r="B5" s="559" t="s">
        <v>1083</v>
      </c>
      <c r="C5" s="560"/>
      <c r="D5" s="562" t="s">
        <v>1084</v>
      </c>
      <c r="E5" s="560">
        <v>2000</v>
      </c>
    </row>
    <row r="6" spans="1:5" ht="22.5" customHeight="1">
      <c r="A6" s="558" t="s">
        <v>428</v>
      </c>
      <c r="B6" s="559" t="s">
        <v>179</v>
      </c>
      <c r="C6" s="560">
        <v>15000</v>
      </c>
      <c r="D6" s="562"/>
      <c r="E6" s="560"/>
    </row>
    <row r="7" spans="1:5">
      <c r="A7" s="558" t="s">
        <v>433</v>
      </c>
      <c r="B7" s="559" t="s">
        <v>1046</v>
      </c>
      <c r="C7" s="560">
        <v>10000</v>
      </c>
      <c r="D7" s="562" t="s">
        <v>938</v>
      </c>
      <c r="E7" s="560">
        <v>-5000</v>
      </c>
    </row>
    <row r="8" spans="1:5" ht="38.25">
      <c r="A8" s="563" t="s">
        <v>438</v>
      </c>
      <c r="B8" s="559" t="s">
        <v>189</v>
      </c>
      <c r="C8" s="560"/>
      <c r="D8" s="562" t="s">
        <v>1085</v>
      </c>
      <c r="E8" s="560">
        <v>1000</v>
      </c>
    </row>
    <row r="9" spans="1:5" ht="18" customHeight="1">
      <c r="A9" s="558" t="s">
        <v>443</v>
      </c>
      <c r="B9" s="559" t="s">
        <v>1006</v>
      </c>
      <c r="C9" s="560">
        <v>5000</v>
      </c>
      <c r="D9" s="562" t="s">
        <v>1086</v>
      </c>
      <c r="E9" s="560"/>
    </row>
    <row r="10" spans="1:5" ht="18" customHeight="1">
      <c r="A10" s="558" t="s">
        <v>444</v>
      </c>
      <c r="B10" s="559" t="s">
        <v>1087</v>
      </c>
      <c r="C10" s="560">
        <v>2500</v>
      </c>
      <c r="D10" s="562" t="s">
        <v>1088</v>
      </c>
      <c r="E10" s="560">
        <v>1500</v>
      </c>
    </row>
    <row r="11" spans="1:5" ht="18" customHeight="1">
      <c r="A11" s="558" t="s">
        <v>449</v>
      </c>
      <c r="B11" s="559" t="s">
        <v>201</v>
      </c>
      <c r="C11" s="560">
        <v>4000</v>
      </c>
      <c r="D11" s="562" t="s">
        <v>1089</v>
      </c>
      <c r="E11" s="560">
        <v>1000</v>
      </c>
    </row>
    <row r="12" spans="1:5" s="430" customFormat="1" ht="18" customHeight="1">
      <c r="A12" s="558" t="s">
        <v>363</v>
      </c>
      <c r="B12" s="559" t="s">
        <v>209</v>
      </c>
      <c r="C12" s="560"/>
      <c r="D12" s="562" t="s">
        <v>1090</v>
      </c>
      <c r="E12" s="560">
        <v>2500</v>
      </c>
    </row>
    <row r="13" spans="1:5" ht="18" customHeight="1">
      <c r="A13" s="558" t="s">
        <v>8</v>
      </c>
      <c r="B13" s="559" t="s">
        <v>1091</v>
      </c>
      <c r="C13" s="560">
        <v>2000</v>
      </c>
      <c r="D13" s="562" t="s">
        <v>1091</v>
      </c>
      <c r="E13" s="560"/>
    </row>
    <row r="14" spans="1:5" ht="18" customHeight="1">
      <c r="A14" s="564" t="s">
        <v>10</v>
      </c>
      <c r="B14" s="559" t="s">
        <v>221</v>
      </c>
      <c r="C14" s="560"/>
      <c r="D14" s="562" t="s">
        <v>1092</v>
      </c>
      <c r="E14" s="560">
        <v>1500</v>
      </c>
    </row>
    <row r="15" spans="1:5" ht="25.5" customHeight="1">
      <c r="A15" s="558" t="s">
        <v>11</v>
      </c>
      <c r="B15" s="559" t="s">
        <v>222</v>
      </c>
      <c r="C15" s="560"/>
      <c r="D15" s="562" t="s">
        <v>1093</v>
      </c>
      <c r="E15" s="560">
        <v>10000</v>
      </c>
    </row>
    <row r="16" spans="1:5" ht="24.75" customHeight="1">
      <c r="A16" s="563" t="s">
        <v>20</v>
      </c>
      <c r="B16" s="559" t="s">
        <v>227</v>
      </c>
      <c r="C16" s="560"/>
      <c r="D16" s="562" t="s">
        <v>227</v>
      </c>
      <c r="E16" s="560">
        <v>600</v>
      </c>
    </row>
    <row r="17" spans="1:5" ht="25.5">
      <c r="A17" s="563" t="s">
        <v>22</v>
      </c>
      <c r="B17" s="559" t="s">
        <v>228</v>
      </c>
      <c r="C17" s="560"/>
      <c r="D17" s="562" t="s">
        <v>228</v>
      </c>
      <c r="E17" s="560">
        <v>1500</v>
      </c>
    </row>
    <row r="18" spans="1:5" ht="38.25">
      <c r="A18" s="558" t="s">
        <v>24</v>
      </c>
      <c r="B18" s="559" t="s">
        <v>1094</v>
      </c>
      <c r="C18" s="560">
        <v>3000</v>
      </c>
      <c r="D18" s="562" t="s">
        <v>1095</v>
      </c>
      <c r="E18" s="560">
        <v>3500</v>
      </c>
    </row>
    <row r="19" spans="1:5" ht="76.5">
      <c r="A19" s="558" t="s">
        <v>26</v>
      </c>
      <c r="B19" s="559" t="s">
        <v>230</v>
      </c>
      <c r="C19" s="560">
        <f>5000+1200</f>
        <v>6200</v>
      </c>
      <c r="D19" s="565" t="s">
        <v>1096</v>
      </c>
      <c r="E19" s="560">
        <v>4800</v>
      </c>
    </row>
    <row r="20" spans="1:5" ht="76.5">
      <c r="A20" s="558" t="s">
        <v>35</v>
      </c>
      <c r="B20" s="559" t="s">
        <v>1097</v>
      </c>
      <c r="C20" s="560">
        <f>2000+3500</f>
        <v>5500</v>
      </c>
      <c r="D20" s="565" t="s">
        <v>1098</v>
      </c>
      <c r="E20" s="560">
        <v>500</v>
      </c>
    </row>
    <row r="21" spans="1:5" ht="15">
      <c r="A21" s="558" t="s">
        <v>43</v>
      </c>
      <c r="B21" s="559" t="s">
        <v>1099</v>
      </c>
      <c r="C21" s="560">
        <v>3000</v>
      </c>
      <c r="D21" s="566"/>
      <c r="E21" s="560"/>
    </row>
    <row r="22" spans="1:5" ht="15">
      <c r="A22" s="563" t="s">
        <v>45</v>
      </c>
      <c r="B22" s="559" t="s">
        <v>1100</v>
      </c>
      <c r="C22" s="560"/>
      <c r="D22" s="566"/>
      <c r="E22" s="560">
        <v>500</v>
      </c>
    </row>
    <row r="23" spans="1:5" ht="15">
      <c r="A23" s="563" t="s">
        <v>47</v>
      </c>
      <c r="B23" s="559" t="s">
        <v>241</v>
      </c>
      <c r="C23" s="560"/>
      <c r="D23" s="566"/>
      <c r="E23" s="560">
        <v>2500</v>
      </c>
    </row>
    <row r="24" spans="1:5" ht="45">
      <c r="A24" s="558" t="s">
        <v>59</v>
      </c>
      <c r="B24" s="559" t="s">
        <v>247</v>
      </c>
      <c r="C24" s="560">
        <f>2000+500</f>
        <v>2500</v>
      </c>
      <c r="D24" s="567" t="s">
        <v>939</v>
      </c>
      <c r="E24" s="560">
        <v>2000</v>
      </c>
    </row>
    <row r="25" spans="1:5" ht="13.15" customHeight="1">
      <c r="A25" s="558" t="s">
        <v>468</v>
      </c>
      <c r="B25" s="559" t="s">
        <v>1101</v>
      </c>
      <c r="C25" s="560">
        <v>83000</v>
      </c>
      <c r="D25" s="567" t="s">
        <v>1102</v>
      </c>
      <c r="E25" s="560">
        <v>13225</v>
      </c>
    </row>
    <row r="26" spans="1:5" ht="13.15" customHeight="1">
      <c r="A26" s="563" t="s">
        <v>61</v>
      </c>
      <c r="B26" s="559" t="s">
        <v>265</v>
      </c>
      <c r="C26" s="568"/>
      <c r="D26" s="569" t="s">
        <v>1103</v>
      </c>
      <c r="E26" s="568">
        <v>4000</v>
      </c>
    </row>
    <row r="27" spans="1:5" ht="15.75">
      <c r="A27" s="570"/>
      <c r="B27" s="571" t="s">
        <v>808</v>
      </c>
      <c r="C27" s="572">
        <f>SUM(C4:C26)</f>
        <v>304120</v>
      </c>
      <c r="D27" s="573"/>
      <c r="E27" s="574">
        <f>SUM(E5:E26)</f>
        <v>47625</v>
      </c>
    </row>
    <row r="28" spans="1:5" ht="15.75">
      <c r="A28" s="575"/>
      <c r="B28" s="576" t="s">
        <v>1057</v>
      </c>
      <c r="C28" s="554">
        <v>4895.1499999999996</v>
      </c>
      <c r="D28" s="551"/>
      <c r="E28" s="577"/>
    </row>
    <row r="29" spans="1:5" ht="15.75">
      <c r="A29" s="575"/>
      <c r="B29" s="578" t="s">
        <v>1104</v>
      </c>
      <c r="C29" s="574">
        <v>0</v>
      </c>
      <c r="D29" s="551"/>
      <c r="E29" s="579"/>
    </row>
    <row r="30" spans="1:5" ht="15.75">
      <c r="A30" s="575"/>
      <c r="B30" s="580" t="s">
        <v>1056</v>
      </c>
      <c r="C30" s="572">
        <f>SUM(C27:C29)</f>
        <v>309015.15000000002</v>
      </c>
      <c r="D30" s="551"/>
      <c r="E30" s="581">
        <f>SUM(E4:E26)</f>
        <v>47625</v>
      </c>
    </row>
    <row r="31" spans="1:5" ht="15.75">
      <c r="A31" s="575"/>
      <c r="B31" s="547" t="s">
        <v>337</v>
      </c>
      <c r="C31" s="548">
        <v>309015.15000000002</v>
      </c>
      <c r="D31" s="549"/>
      <c r="E31" s="548">
        <f>C31+E30</f>
        <v>356640.15</v>
      </c>
    </row>
  </sheetData>
  <mergeCells count="1">
    <mergeCell ref="A2:B2"/>
  </mergeCells>
  <pageMargins left="0.25" right="0.25" top="0.75" bottom="0.75" header="0.3" footer="0.3"/>
  <pageSetup paperSize="9" scale="65" orientation="portrait" r:id="rId1"/>
  <headerFooter>
    <oddHeader>&amp;R&amp;F/&amp;A</oddHeader>
    <oddFooter>&amp;Rσελ. &amp;P/&amp;N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"/>
  <sheetViews>
    <sheetView showRuler="0" showWhiteSpace="0" topLeftCell="A19" zoomScaleNormal="100" workbookViewId="0">
      <selection activeCell="B46" sqref="B46"/>
    </sheetView>
  </sheetViews>
  <sheetFormatPr defaultRowHeight="12.75"/>
  <cols>
    <col min="1" max="1" width="9.7109375" style="429" customWidth="1"/>
    <col min="2" max="2" width="49.7109375" customWidth="1"/>
    <col min="3" max="3" width="12.7109375" style="397" bestFit="1" customWidth="1"/>
    <col min="4" max="4" width="20.140625" bestFit="1" customWidth="1"/>
    <col min="5" max="5" width="23.85546875" style="397" customWidth="1"/>
    <col min="6" max="6" width="17.42578125" customWidth="1"/>
    <col min="9" max="9" width="80.7109375" customWidth="1"/>
    <col min="10" max="10" width="10.7109375" customWidth="1"/>
  </cols>
  <sheetData>
    <row r="1" spans="1:11" ht="15.6" customHeight="1">
      <c r="A1" s="582" t="s">
        <v>880</v>
      </c>
      <c r="B1" s="583" t="s">
        <v>892</v>
      </c>
      <c r="C1" s="584"/>
      <c r="D1" s="585"/>
    </row>
    <row r="2" spans="1:11" s="425" customFormat="1" ht="15.6" customHeight="1" thickBot="1">
      <c r="A2" s="586" t="s">
        <v>1060</v>
      </c>
      <c r="B2" s="587"/>
      <c r="C2" s="588"/>
      <c r="D2" s="589"/>
      <c r="E2" s="647"/>
    </row>
    <row r="3" spans="1:11" s="425" customFormat="1" ht="39" thickBot="1">
      <c r="A3" s="590" t="s">
        <v>805</v>
      </c>
      <c r="B3" s="591" t="s">
        <v>882</v>
      </c>
      <c r="C3" s="592" t="s">
        <v>1105</v>
      </c>
      <c r="D3" s="593" t="s">
        <v>1062</v>
      </c>
      <c r="E3" s="662" t="s">
        <v>1212</v>
      </c>
      <c r="F3" s="664" t="s">
        <v>122</v>
      </c>
      <c r="G3" s="664" t="s">
        <v>1269</v>
      </c>
      <c r="H3" s="664" t="s">
        <v>805</v>
      </c>
      <c r="I3" s="664" t="s">
        <v>882</v>
      </c>
      <c r="J3" s="664"/>
      <c r="K3" s="664"/>
    </row>
    <row r="4" spans="1:11" s="425" customFormat="1" ht="18" customHeight="1">
      <c r="A4" s="594" t="s">
        <v>424</v>
      </c>
      <c r="B4" s="595" t="s">
        <v>940</v>
      </c>
      <c r="C4" s="596">
        <v>12000</v>
      </c>
      <c r="D4" s="597"/>
      <c r="E4" s="648"/>
      <c r="F4" s="663"/>
      <c r="G4" s="597">
        <v>500</v>
      </c>
      <c r="H4" s="594" t="s">
        <v>1270</v>
      </c>
      <c r="I4" s="708" t="s">
        <v>1271</v>
      </c>
    </row>
    <row r="5" spans="1:11" s="425" customFormat="1" ht="28.5" customHeight="1">
      <c r="A5" s="598" t="s">
        <v>424</v>
      </c>
      <c r="B5" s="556" t="s">
        <v>941</v>
      </c>
      <c r="C5" s="599">
        <v>21600</v>
      </c>
      <c r="D5" s="600"/>
      <c r="E5" s="648"/>
      <c r="F5" s="663"/>
      <c r="G5" s="709">
        <v>690</v>
      </c>
      <c r="H5" s="710">
        <v>1899</v>
      </c>
      <c r="I5" s="711" t="s">
        <v>1272</v>
      </c>
    </row>
    <row r="6" spans="1:11" s="425" customFormat="1" ht="22.5" customHeight="1">
      <c r="A6" s="598" t="s">
        <v>424</v>
      </c>
      <c r="B6" s="556" t="s">
        <v>942</v>
      </c>
      <c r="C6" s="599">
        <v>14400</v>
      </c>
      <c r="D6" s="600"/>
      <c r="E6" s="648"/>
      <c r="F6" s="663"/>
      <c r="G6" s="709">
        <v>250</v>
      </c>
      <c r="H6" s="710" t="s">
        <v>1187</v>
      </c>
      <c r="I6" s="711" t="s">
        <v>1273</v>
      </c>
    </row>
    <row r="7" spans="1:11" s="425" customFormat="1" ht="18" customHeight="1">
      <c r="A7" s="598" t="s">
        <v>425</v>
      </c>
      <c r="B7" s="556" t="s">
        <v>943</v>
      </c>
      <c r="C7" s="599">
        <v>75000</v>
      </c>
      <c r="D7" s="600"/>
      <c r="E7" s="648"/>
      <c r="F7" s="663"/>
      <c r="G7" s="709">
        <v>600</v>
      </c>
      <c r="H7" s="710" t="s">
        <v>1274</v>
      </c>
      <c r="I7" s="711" t="s">
        <v>1275</v>
      </c>
    </row>
    <row r="8" spans="1:11" s="425" customFormat="1" ht="31.5" customHeight="1">
      <c r="A8" s="598" t="s">
        <v>426</v>
      </c>
      <c r="B8" s="660" t="s">
        <v>1248</v>
      </c>
      <c r="C8" s="658"/>
      <c r="D8" s="659"/>
      <c r="E8" s="669">
        <v>2500</v>
      </c>
      <c r="F8" s="665" t="s">
        <v>1249</v>
      </c>
      <c r="G8" s="709">
        <v>284.72000000000003</v>
      </c>
      <c r="H8" s="712">
        <v>899</v>
      </c>
      <c r="I8" s="711" t="s">
        <v>1276</v>
      </c>
    </row>
    <row r="9" spans="1:11" ht="30">
      <c r="A9" s="601" t="s">
        <v>428</v>
      </c>
      <c r="B9" s="599" t="s">
        <v>944</v>
      </c>
      <c r="C9" s="599">
        <v>5000</v>
      </c>
      <c r="D9" s="600"/>
      <c r="E9" s="670"/>
      <c r="F9" s="650"/>
      <c r="G9" s="713">
        <v>200</v>
      </c>
      <c r="H9" s="712">
        <v>7112</v>
      </c>
      <c r="I9" s="711" t="s">
        <v>1277</v>
      </c>
    </row>
    <row r="10" spans="1:11" ht="15">
      <c r="A10" s="601" t="s">
        <v>443</v>
      </c>
      <c r="B10" s="599" t="s">
        <v>945</v>
      </c>
      <c r="C10" s="599">
        <v>1500</v>
      </c>
      <c r="D10" s="602"/>
      <c r="E10" s="670"/>
      <c r="F10" s="650"/>
      <c r="G10" s="713">
        <v>2500</v>
      </c>
      <c r="H10" s="712">
        <v>863</v>
      </c>
      <c r="I10" s="711" t="s">
        <v>1278</v>
      </c>
    </row>
    <row r="11" spans="1:11" ht="30">
      <c r="A11" s="601" t="s">
        <v>443</v>
      </c>
      <c r="B11" s="599" t="s">
        <v>876</v>
      </c>
      <c r="C11" s="599">
        <v>1000</v>
      </c>
      <c r="D11" s="602"/>
      <c r="E11" s="670"/>
      <c r="F11" s="650"/>
      <c r="G11" s="713">
        <v>3845</v>
      </c>
      <c r="H11" s="712">
        <v>1429</v>
      </c>
      <c r="I11" s="711" t="s">
        <v>1279</v>
      </c>
    </row>
    <row r="12" spans="1:11" ht="30">
      <c r="A12" s="601" t="s">
        <v>363</v>
      </c>
      <c r="B12" s="599" t="s">
        <v>946</v>
      </c>
      <c r="C12" s="599">
        <v>1000</v>
      </c>
      <c r="D12" s="602"/>
      <c r="E12" s="670"/>
      <c r="F12" s="650"/>
      <c r="G12" s="713">
        <v>4500</v>
      </c>
      <c r="H12" s="710" t="s">
        <v>817</v>
      </c>
      <c r="I12" s="711" t="s">
        <v>1280</v>
      </c>
    </row>
    <row r="13" spans="1:11" s="425" customFormat="1" ht="15">
      <c r="A13" s="598" t="s">
        <v>43</v>
      </c>
      <c r="B13" s="556" t="s">
        <v>947</v>
      </c>
      <c r="C13" s="599">
        <v>6000</v>
      </c>
      <c r="D13" s="602"/>
      <c r="E13" s="669"/>
      <c r="F13" s="663"/>
      <c r="G13" s="714">
        <v>-7385</v>
      </c>
      <c r="H13" s="710" t="s">
        <v>961</v>
      </c>
      <c r="I13" s="711"/>
    </row>
    <row r="14" spans="1:11" ht="60">
      <c r="A14" s="598" t="s">
        <v>443</v>
      </c>
      <c r="B14" s="601" t="s">
        <v>1106</v>
      </c>
      <c r="C14" s="603"/>
      <c r="D14" s="603">
        <v>8750</v>
      </c>
      <c r="E14" s="669"/>
      <c r="F14" s="650"/>
      <c r="G14" s="714">
        <v>-5650</v>
      </c>
      <c r="H14" s="710" t="s">
        <v>1124</v>
      </c>
      <c r="I14" s="711"/>
    </row>
    <row r="15" spans="1:11" ht="13.15" customHeight="1">
      <c r="A15" s="598" t="s">
        <v>447</v>
      </c>
      <c r="B15" s="601" t="s">
        <v>1107</v>
      </c>
      <c r="C15" s="603"/>
      <c r="D15" s="603">
        <v>2650</v>
      </c>
      <c r="E15" s="669">
        <v>-2500</v>
      </c>
      <c r="F15" s="665" t="s">
        <v>1247</v>
      </c>
      <c r="G15" s="714">
        <v>-150</v>
      </c>
      <c r="H15" s="710" t="s">
        <v>836</v>
      </c>
      <c r="I15" s="711"/>
    </row>
    <row r="16" spans="1:11" ht="30">
      <c r="A16" s="598" t="s">
        <v>449</v>
      </c>
      <c r="B16" s="601" t="s">
        <v>1108</v>
      </c>
      <c r="C16" s="603"/>
      <c r="D16" s="603">
        <v>1180</v>
      </c>
      <c r="E16" s="666"/>
      <c r="F16" s="650"/>
      <c r="G16" s="714">
        <v>-184.72</v>
      </c>
      <c r="H16" s="710" t="s">
        <v>1122</v>
      </c>
      <c r="I16" s="711"/>
    </row>
    <row r="17" spans="1:9" ht="15">
      <c r="A17" s="598" t="s">
        <v>8</v>
      </c>
      <c r="B17" s="601" t="s">
        <v>1109</v>
      </c>
      <c r="C17" s="603"/>
      <c r="D17" s="603">
        <v>1000</v>
      </c>
      <c r="E17" s="666"/>
      <c r="F17" s="650"/>
      <c r="G17" s="714"/>
      <c r="H17" s="710"/>
      <c r="I17" s="711"/>
    </row>
    <row r="18" spans="1:9" ht="45">
      <c r="A18" s="598" t="s">
        <v>363</v>
      </c>
      <c r="B18" s="601" t="s">
        <v>1110</v>
      </c>
      <c r="C18" s="603"/>
      <c r="D18" s="603">
        <v>1800</v>
      </c>
      <c r="E18" s="666"/>
      <c r="F18" s="650"/>
      <c r="G18" s="714"/>
      <c r="H18" s="710"/>
      <c r="I18" s="711"/>
    </row>
    <row r="19" spans="1:9" ht="15">
      <c r="A19" s="598" t="s">
        <v>11</v>
      </c>
      <c r="B19" s="601" t="s">
        <v>1111</v>
      </c>
      <c r="C19" s="603"/>
      <c r="D19" s="603">
        <v>1500</v>
      </c>
      <c r="E19" s="666"/>
      <c r="F19" s="650"/>
      <c r="G19" s="714"/>
      <c r="H19" s="710"/>
      <c r="I19" s="711"/>
    </row>
    <row r="20" spans="1:9" ht="15">
      <c r="A20" s="598" t="s">
        <v>473</v>
      </c>
      <c r="B20" s="601" t="s">
        <v>1112</v>
      </c>
      <c r="C20" s="603"/>
      <c r="D20" s="603">
        <v>4000</v>
      </c>
      <c r="E20" s="666"/>
      <c r="F20" s="650"/>
      <c r="G20" s="714"/>
      <c r="H20" s="710"/>
      <c r="I20" s="711"/>
    </row>
    <row r="21" spans="1:9" ht="15">
      <c r="A21" s="598" t="s">
        <v>438</v>
      </c>
      <c r="B21" s="601" t="s">
        <v>1113</v>
      </c>
      <c r="C21" s="603"/>
      <c r="D21" s="603">
        <v>400</v>
      </c>
      <c r="E21" s="666"/>
      <c r="F21" s="650"/>
      <c r="G21" s="714"/>
      <c r="H21" s="710"/>
      <c r="I21" s="711"/>
    </row>
    <row r="22" spans="1:9" ht="15">
      <c r="A22" s="598" t="s">
        <v>47</v>
      </c>
      <c r="B22" s="601" t="s">
        <v>1114</v>
      </c>
      <c r="C22" s="603"/>
      <c r="D22" s="603">
        <v>1000</v>
      </c>
      <c r="E22" s="666"/>
      <c r="F22" s="650"/>
      <c r="G22" s="714"/>
      <c r="H22" s="710"/>
      <c r="I22" s="711"/>
    </row>
    <row r="23" spans="1:9" ht="15">
      <c r="A23" s="598" t="s">
        <v>67</v>
      </c>
      <c r="B23" s="601" t="s">
        <v>1115</v>
      </c>
      <c r="C23" s="603"/>
      <c r="D23" s="603">
        <v>150</v>
      </c>
      <c r="E23" s="666"/>
      <c r="F23" s="650"/>
      <c r="G23" s="714"/>
      <c r="H23" s="710"/>
      <c r="I23" s="711"/>
    </row>
    <row r="24" spans="1:9" ht="30">
      <c r="A24" s="598" t="s">
        <v>63</v>
      </c>
      <c r="B24" s="601" t="s">
        <v>1116</v>
      </c>
      <c r="C24" s="603"/>
      <c r="D24" s="603">
        <v>1200</v>
      </c>
      <c r="E24" s="666"/>
      <c r="F24" s="650"/>
      <c r="G24" s="714"/>
      <c r="H24" s="710"/>
      <c r="I24" s="711"/>
    </row>
    <row r="25" spans="1:9" ht="45">
      <c r="A25" s="598" t="s">
        <v>59</v>
      </c>
      <c r="B25" s="601" t="s">
        <v>1117</v>
      </c>
      <c r="C25" s="603"/>
      <c r="D25" s="603">
        <v>1090</v>
      </c>
      <c r="E25" s="666"/>
      <c r="F25" s="650"/>
      <c r="G25" s="714"/>
      <c r="H25" s="710"/>
      <c r="I25" s="711"/>
    </row>
    <row r="26" spans="1:9" ht="15">
      <c r="A26" s="598" t="s">
        <v>75</v>
      </c>
      <c r="B26" s="601" t="s">
        <v>1118</v>
      </c>
      <c r="C26" s="603"/>
      <c r="D26" s="603">
        <v>200</v>
      </c>
      <c r="E26" s="666"/>
      <c r="F26" s="650"/>
      <c r="G26" s="714"/>
      <c r="H26" s="710"/>
      <c r="I26" s="711"/>
    </row>
    <row r="27" spans="1:9" ht="30">
      <c r="A27" s="598" t="s">
        <v>961</v>
      </c>
      <c r="B27" s="601" t="s">
        <v>1119</v>
      </c>
      <c r="C27" s="603"/>
      <c r="D27" s="603">
        <v>7385</v>
      </c>
      <c r="E27" s="666"/>
      <c r="F27" s="650"/>
      <c r="G27" s="714"/>
      <c r="H27" s="710"/>
      <c r="I27" s="711"/>
    </row>
    <row r="28" spans="1:9" ht="30">
      <c r="A28" s="598" t="s">
        <v>24</v>
      </c>
      <c r="B28" s="601" t="s">
        <v>1120</v>
      </c>
      <c r="C28" s="603"/>
      <c r="D28" s="603">
        <v>1620</v>
      </c>
      <c r="E28" s="666"/>
      <c r="F28" s="650"/>
      <c r="G28" s="714"/>
      <c r="H28" s="710"/>
      <c r="I28" s="711"/>
    </row>
    <row r="29" spans="1:9" ht="15">
      <c r="A29" s="598" t="s">
        <v>26</v>
      </c>
      <c r="B29" s="601" t="s">
        <v>1121</v>
      </c>
      <c r="C29" s="603"/>
      <c r="D29" s="603">
        <v>1000</v>
      </c>
      <c r="E29" s="666"/>
      <c r="F29" s="650"/>
      <c r="G29" s="714"/>
      <c r="H29" s="715"/>
      <c r="I29" s="716"/>
    </row>
    <row r="30" spans="1:9" ht="15">
      <c r="A30" s="604"/>
      <c r="B30" s="601"/>
      <c r="C30" s="603"/>
      <c r="D30" s="603"/>
      <c r="E30" s="667"/>
      <c r="F30" s="650"/>
      <c r="G30" s="717"/>
      <c r="H30" s="714"/>
      <c r="I30" s="718"/>
    </row>
    <row r="31" spans="1:9" ht="15.75">
      <c r="A31" s="603"/>
      <c r="B31" s="605" t="s">
        <v>808</v>
      </c>
      <c r="C31" s="606">
        <f>SUM(C4:C29)</f>
        <v>137500</v>
      </c>
      <c r="D31" s="607">
        <f>SUM(D14:D30)</f>
        <v>34925</v>
      </c>
      <c r="E31" s="668">
        <v>0</v>
      </c>
      <c r="F31" s="650"/>
      <c r="G31" s="714"/>
      <c r="H31" s="719"/>
      <c r="I31" s="718"/>
    </row>
    <row r="32" spans="1:9" ht="15">
      <c r="A32" s="608"/>
      <c r="B32" s="542" t="s">
        <v>1057</v>
      </c>
      <c r="C32" s="543">
        <v>10248</v>
      </c>
      <c r="D32" s="603"/>
      <c r="E32" s="667"/>
      <c r="F32" s="650"/>
      <c r="G32" s="714"/>
      <c r="H32" s="719"/>
      <c r="I32" s="718"/>
    </row>
    <row r="33" spans="1:9" ht="15">
      <c r="A33" s="608"/>
      <c r="B33" s="545" t="s">
        <v>1058</v>
      </c>
      <c r="C33" s="543">
        <v>0</v>
      </c>
      <c r="D33" s="603"/>
      <c r="E33" s="667"/>
      <c r="F33" s="650"/>
      <c r="G33" s="714">
        <f>SUM(G4:G32)</f>
        <v>1.1652900866465643E-12</v>
      </c>
      <c r="H33" s="719"/>
      <c r="I33" s="718"/>
    </row>
    <row r="34" spans="1:9" ht="15.75">
      <c r="A34" s="608"/>
      <c r="B34" s="546" t="s">
        <v>1056</v>
      </c>
      <c r="C34" s="606">
        <f>SUM(C31:C33)</f>
        <v>147748</v>
      </c>
      <c r="D34" s="603">
        <f>SUM(D14:D30)</f>
        <v>34925</v>
      </c>
      <c r="E34" s="667"/>
      <c r="F34" s="650"/>
      <c r="G34" s="720"/>
      <c r="H34" s="719"/>
      <c r="I34" s="718"/>
    </row>
    <row r="35" spans="1:9" ht="15.75">
      <c r="A35" s="608"/>
      <c r="B35" s="547" t="s">
        <v>337</v>
      </c>
      <c r="C35" s="548">
        <v>147748</v>
      </c>
      <c r="D35" s="609">
        <f>D34+C35</f>
        <v>182673</v>
      </c>
      <c r="E35" s="661"/>
      <c r="F35" s="650"/>
    </row>
    <row r="36" spans="1:9">
      <c r="A36" s="608"/>
      <c r="D36" s="585"/>
    </row>
    <row r="37" spans="1:9">
      <c r="A37" s="608"/>
      <c r="D37" s="585"/>
    </row>
  </sheetData>
  <pageMargins left="0.25" right="0.25" top="0.75" bottom="0.75" header="0.3" footer="0.3"/>
  <pageSetup paperSize="9" scale="65" orientation="landscape" r:id="rId1"/>
  <headerFooter>
    <oddHeader>&amp;R&amp;F/&amp;A</oddHeader>
    <oddFooter>&amp;Rσελ. &amp;P/&amp;N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showRuler="0" showWhiteSpace="0" topLeftCell="A22" zoomScaleNormal="100" workbookViewId="0">
      <selection activeCell="K39" sqref="K39"/>
    </sheetView>
  </sheetViews>
  <sheetFormatPr defaultRowHeight="12.75"/>
  <cols>
    <col min="1" max="1" width="5.85546875" style="395" customWidth="1"/>
    <col min="2" max="2" width="13.85546875" style="402" customWidth="1"/>
    <col min="3" max="3" width="87.28515625" style="426" customWidth="1"/>
    <col min="4" max="4" width="15.28515625" style="403" customWidth="1"/>
    <col min="5" max="5" width="26.140625" style="401" customWidth="1"/>
    <col min="6" max="6" width="12.7109375" bestFit="1" customWidth="1"/>
    <col min="7" max="7" width="16.7109375" customWidth="1"/>
  </cols>
  <sheetData>
    <row r="1" spans="1:7" ht="15.75" customHeight="1">
      <c r="B1" s="1169" t="s">
        <v>809</v>
      </c>
      <c r="C1" s="1169"/>
      <c r="D1" s="1169"/>
      <c r="E1" s="1169"/>
      <c r="F1" s="615"/>
      <c r="G1" s="615"/>
    </row>
    <row r="2" spans="1:7" ht="15.75" customHeight="1">
      <c r="B2" s="1170" t="s">
        <v>948</v>
      </c>
      <c r="C2" s="1170"/>
      <c r="D2" s="1170"/>
      <c r="E2" s="1170"/>
      <c r="F2" s="615"/>
      <c r="G2" s="615"/>
    </row>
    <row r="3" spans="1:7" ht="38.25">
      <c r="A3" s="721" t="s">
        <v>804</v>
      </c>
      <c r="B3" s="722" t="s">
        <v>805</v>
      </c>
      <c r="C3" s="723" t="s">
        <v>806</v>
      </c>
      <c r="D3" s="724" t="s">
        <v>1105</v>
      </c>
      <c r="E3" s="721" t="s">
        <v>122</v>
      </c>
      <c r="F3" s="721" t="s">
        <v>1062</v>
      </c>
      <c r="G3" s="721" t="s">
        <v>1254</v>
      </c>
    </row>
    <row r="4" spans="1:7" s="394" customFormat="1" ht="18" customHeight="1">
      <c r="A4" s="725"/>
      <c r="B4" s="726" t="s">
        <v>805</v>
      </c>
      <c r="C4" s="727" t="s">
        <v>882</v>
      </c>
      <c r="D4" s="728" t="s">
        <v>807</v>
      </c>
      <c r="E4" s="725"/>
      <c r="F4" s="729"/>
      <c r="G4" s="730"/>
    </row>
    <row r="5" spans="1:7" s="394" customFormat="1" ht="28.5" customHeight="1">
      <c r="A5" s="725"/>
      <c r="B5" s="731" t="s">
        <v>424</v>
      </c>
      <c r="C5" s="732" t="s">
        <v>856</v>
      </c>
      <c r="D5" s="733">
        <v>97680</v>
      </c>
      <c r="E5" s="725"/>
      <c r="F5" s="729"/>
      <c r="G5" s="730"/>
    </row>
    <row r="6" spans="1:7" s="394" customFormat="1" ht="22.5" customHeight="1">
      <c r="A6" s="725"/>
      <c r="B6" s="731" t="s">
        <v>428</v>
      </c>
      <c r="C6" s="732" t="s">
        <v>857</v>
      </c>
      <c r="D6" s="734">
        <v>7000</v>
      </c>
      <c r="E6" s="725"/>
      <c r="F6" s="735"/>
      <c r="G6" s="730"/>
    </row>
    <row r="7" spans="1:7" s="394" customFormat="1" ht="18" customHeight="1">
      <c r="A7" s="725"/>
      <c r="B7" s="731" t="s">
        <v>433</v>
      </c>
      <c r="C7" s="732" t="s">
        <v>90</v>
      </c>
      <c r="D7" s="734">
        <v>6000</v>
      </c>
      <c r="E7" s="725"/>
      <c r="F7" s="735"/>
      <c r="G7" s="730"/>
    </row>
    <row r="8" spans="1:7" s="394" customFormat="1" ht="18" customHeight="1">
      <c r="A8" s="725"/>
      <c r="B8" s="731" t="s">
        <v>443</v>
      </c>
      <c r="C8" s="732" t="s">
        <v>949</v>
      </c>
      <c r="D8" s="733">
        <v>8000</v>
      </c>
      <c r="E8" s="725"/>
      <c r="F8" s="735"/>
      <c r="G8" s="729"/>
    </row>
    <row r="9" spans="1:7" s="394" customFormat="1" ht="18" customHeight="1">
      <c r="A9" s="725"/>
      <c r="B9" s="731" t="s">
        <v>444</v>
      </c>
      <c r="C9" s="732" t="s">
        <v>950</v>
      </c>
      <c r="D9" s="733">
        <v>6000</v>
      </c>
      <c r="E9" s="725"/>
      <c r="F9" s="735"/>
      <c r="G9" s="730"/>
    </row>
    <row r="10" spans="1:7" s="418" customFormat="1" ht="18" customHeight="1">
      <c r="A10" s="725"/>
      <c r="B10" s="429" t="s">
        <v>445</v>
      </c>
      <c r="C10" s="483" t="s">
        <v>951</v>
      </c>
      <c r="D10" s="734">
        <v>2500</v>
      </c>
      <c r="E10" s="725"/>
      <c r="F10" s="736"/>
      <c r="G10" s="737"/>
    </row>
    <row r="11" spans="1:7" s="418" customFormat="1" ht="18" customHeight="1">
      <c r="A11" s="725"/>
      <c r="B11" s="731" t="s">
        <v>451</v>
      </c>
      <c r="C11" s="732" t="s">
        <v>952</v>
      </c>
      <c r="D11" s="734">
        <v>400</v>
      </c>
      <c r="E11" s="725"/>
      <c r="F11" s="736"/>
      <c r="G11" s="738"/>
    </row>
    <row r="12" spans="1:7" s="418" customFormat="1" ht="18" customHeight="1">
      <c r="A12" s="725"/>
      <c r="B12" s="731" t="s">
        <v>456</v>
      </c>
      <c r="C12" s="732" t="s">
        <v>953</v>
      </c>
      <c r="D12" s="734">
        <v>250</v>
      </c>
      <c r="E12" s="725"/>
      <c r="F12" s="736"/>
      <c r="G12" s="738"/>
    </row>
    <row r="13" spans="1:7" s="418" customFormat="1" ht="18" customHeight="1">
      <c r="A13" s="725"/>
      <c r="B13" s="731" t="s">
        <v>24</v>
      </c>
      <c r="C13" s="732" t="s">
        <v>954</v>
      </c>
      <c r="D13" s="733">
        <v>4000</v>
      </c>
      <c r="E13" s="725"/>
      <c r="F13" s="736"/>
      <c r="G13" s="737"/>
    </row>
    <row r="14" spans="1:7" s="418" customFormat="1" ht="18" customHeight="1">
      <c r="A14" s="725"/>
      <c r="B14" s="731" t="s">
        <v>26</v>
      </c>
      <c r="C14" s="732" t="s">
        <v>955</v>
      </c>
      <c r="D14" s="733">
        <v>4000</v>
      </c>
      <c r="E14" s="725"/>
      <c r="F14" s="736"/>
      <c r="G14" s="737"/>
    </row>
    <row r="15" spans="1:7" s="418" customFormat="1" ht="25.5" customHeight="1">
      <c r="A15" s="725"/>
      <c r="B15" s="739" t="s">
        <v>27</v>
      </c>
      <c r="C15" s="729" t="s">
        <v>956</v>
      </c>
      <c r="D15" s="734">
        <v>3000</v>
      </c>
      <c r="E15" s="725"/>
      <c r="F15" s="736"/>
      <c r="G15" s="737"/>
    </row>
    <row r="16" spans="1:7" s="418" customFormat="1" ht="24.75" customHeight="1">
      <c r="A16" s="725"/>
      <c r="B16" s="731" t="s">
        <v>43</v>
      </c>
      <c r="C16" s="732" t="s">
        <v>858</v>
      </c>
      <c r="D16" s="734">
        <v>9000</v>
      </c>
      <c r="E16" s="725"/>
      <c r="F16" s="736"/>
      <c r="G16" s="737"/>
    </row>
    <row r="17" spans="1:7" s="418" customFormat="1" ht="27.75" customHeight="1">
      <c r="A17" s="725"/>
      <c r="B17" s="731" t="s">
        <v>43</v>
      </c>
      <c r="C17" s="732" t="s">
        <v>859</v>
      </c>
      <c r="D17" s="734">
        <v>38000</v>
      </c>
      <c r="E17" s="725"/>
      <c r="F17" s="736">
        <v>-20000</v>
      </c>
      <c r="G17" s="737"/>
    </row>
    <row r="18" spans="1:7" s="418" customFormat="1" ht="25.5" customHeight="1">
      <c r="A18" s="725"/>
      <c r="B18" s="740" t="s">
        <v>854</v>
      </c>
      <c r="C18" s="424" t="s">
        <v>855</v>
      </c>
      <c r="D18" s="733">
        <v>35000</v>
      </c>
      <c r="E18" s="725"/>
      <c r="F18" s="736">
        <v>-5000</v>
      </c>
      <c r="G18" s="737"/>
    </row>
    <row r="19" spans="1:7" s="418" customFormat="1" ht="25.5" customHeight="1">
      <c r="A19" s="725"/>
      <c r="B19" s="741" t="s">
        <v>413</v>
      </c>
      <c r="C19" s="742" t="s">
        <v>661</v>
      </c>
      <c r="D19" s="733"/>
      <c r="E19" s="725"/>
      <c r="F19" s="743">
        <v>500</v>
      </c>
      <c r="G19" s="744">
        <v>1000</v>
      </c>
    </row>
    <row r="20" spans="1:7" s="418" customFormat="1" ht="26.25" customHeight="1">
      <c r="A20" s="725"/>
      <c r="B20" s="741" t="s">
        <v>667</v>
      </c>
      <c r="C20" s="742" t="s">
        <v>668</v>
      </c>
      <c r="D20" s="733"/>
      <c r="E20" s="725"/>
      <c r="F20" s="743">
        <v>500</v>
      </c>
      <c r="G20" s="744">
        <v>500</v>
      </c>
    </row>
    <row r="21" spans="1:7" s="418" customFormat="1" ht="27.75" customHeight="1">
      <c r="A21" s="725"/>
      <c r="B21" s="741" t="s">
        <v>417</v>
      </c>
      <c r="C21" s="742" t="s">
        <v>170</v>
      </c>
      <c r="D21" s="733"/>
      <c r="E21" s="725"/>
      <c r="F21" s="743">
        <v>500</v>
      </c>
      <c r="G21" s="744">
        <v>500</v>
      </c>
    </row>
    <row r="22" spans="1:7" s="418" customFormat="1" ht="25.5" customHeight="1">
      <c r="A22" s="725"/>
      <c r="B22" s="741" t="s">
        <v>419</v>
      </c>
      <c r="C22" s="742" t="s">
        <v>665</v>
      </c>
      <c r="D22" s="733"/>
      <c r="E22" s="725"/>
      <c r="F22" s="743">
        <v>1000</v>
      </c>
      <c r="G22" s="744">
        <v>1000</v>
      </c>
    </row>
    <row r="23" spans="1:7" s="418" customFormat="1" ht="18" customHeight="1">
      <c r="A23" s="725"/>
      <c r="B23" s="745" t="s">
        <v>421</v>
      </c>
      <c r="C23" s="746" t="s">
        <v>666</v>
      </c>
      <c r="D23" s="733"/>
      <c r="E23" s="725"/>
      <c r="F23" s="743">
        <v>500</v>
      </c>
      <c r="G23" s="744">
        <v>1000</v>
      </c>
    </row>
    <row r="24" spans="1:7" s="418" customFormat="1" ht="18" customHeight="1">
      <c r="A24" s="725"/>
      <c r="B24" s="745" t="s">
        <v>671</v>
      </c>
      <c r="C24" s="746" t="s">
        <v>672</v>
      </c>
      <c r="D24" s="733"/>
      <c r="E24" s="725"/>
      <c r="F24" s="743">
        <v>300</v>
      </c>
      <c r="G24" s="744">
        <v>1000</v>
      </c>
    </row>
    <row r="25" spans="1:7" s="418" customFormat="1" ht="18" customHeight="1">
      <c r="A25" s="725"/>
      <c r="B25" s="741" t="s">
        <v>427</v>
      </c>
      <c r="C25" s="742" t="s">
        <v>178</v>
      </c>
      <c r="D25" s="733"/>
      <c r="E25" s="725"/>
      <c r="F25" s="743">
        <v>2500</v>
      </c>
      <c r="G25" s="744"/>
    </row>
    <row r="26" spans="1:7" s="418" customFormat="1" ht="18" customHeight="1">
      <c r="A26" s="725"/>
      <c r="B26" s="741" t="s">
        <v>438</v>
      </c>
      <c r="C26" s="742" t="s">
        <v>189</v>
      </c>
      <c r="D26" s="733"/>
      <c r="E26" s="725"/>
      <c r="F26" s="743">
        <v>600</v>
      </c>
      <c r="G26" s="744"/>
    </row>
    <row r="27" spans="1:7" s="418" customFormat="1" ht="24" customHeight="1">
      <c r="A27" s="725"/>
      <c r="B27" s="741" t="s">
        <v>364</v>
      </c>
      <c r="C27" s="742" t="s">
        <v>194</v>
      </c>
      <c r="D27" s="733"/>
      <c r="E27" s="725"/>
      <c r="F27" s="743">
        <v>1500</v>
      </c>
      <c r="G27" s="744">
        <v>1500</v>
      </c>
    </row>
    <row r="28" spans="1:7" s="418" customFormat="1" ht="24" customHeight="1">
      <c r="A28" s="725"/>
      <c r="B28" s="741" t="s">
        <v>449</v>
      </c>
      <c r="C28" s="742" t="s">
        <v>201</v>
      </c>
      <c r="D28" s="733"/>
      <c r="E28" s="725"/>
      <c r="F28" s="743">
        <v>2000</v>
      </c>
      <c r="G28" s="744"/>
    </row>
    <row r="29" spans="1:7" s="418" customFormat="1" ht="18" customHeight="1">
      <c r="A29" s="725"/>
      <c r="B29" s="741" t="s">
        <v>367</v>
      </c>
      <c r="C29" s="742" t="s">
        <v>202</v>
      </c>
      <c r="D29" s="733"/>
      <c r="E29" s="725"/>
      <c r="F29" s="743">
        <v>2000</v>
      </c>
      <c r="G29" s="744"/>
    </row>
    <row r="30" spans="1:7" s="418" customFormat="1" ht="18" customHeight="1">
      <c r="A30" s="725"/>
      <c r="B30" s="741" t="s">
        <v>363</v>
      </c>
      <c r="C30" s="742" t="s">
        <v>209</v>
      </c>
      <c r="D30" s="733"/>
      <c r="E30" s="725"/>
      <c r="F30" s="743">
        <v>2000</v>
      </c>
      <c r="G30" s="744">
        <v>2500</v>
      </c>
    </row>
    <row r="31" spans="1:7" s="394" customFormat="1" ht="18" customHeight="1">
      <c r="A31" s="725"/>
      <c r="B31" s="741" t="s">
        <v>2</v>
      </c>
      <c r="C31" s="742" t="s">
        <v>217</v>
      </c>
      <c r="D31" s="733"/>
      <c r="E31" s="725"/>
      <c r="F31" s="743">
        <v>2000</v>
      </c>
      <c r="G31" s="744"/>
    </row>
    <row r="32" spans="1:7" s="394" customFormat="1" ht="18" customHeight="1">
      <c r="A32" s="725"/>
      <c r="B32" s="741" t="s">
        <v>8</v>
      </c>
      <c r="C32" s="742" t="s">
        <v>220</v>
      </c>
      <c r="D32" s="733"/>
      <c r="E32" s="725"/>
      <c r="F32" s="743">
        <v>2500</v>
      </c>
      <c r="G32" s="744">
        <v>2500</v>
      </c>
    </row>
    <row r="33" spans="1:7" s="394" customFormat="1" ht="18" customHeight="1">
      <c r="A33" s="725"/>
      <c r="B33" s="741" t="s">
        <v>11</v>
      </c>
      <c r="C33" s="742" t="s">
        <v>222</v>
      </c>
      <c r="D33" s="734"/>
      <c r="E33" s="725"/>
      <c r="F33" s="743">
        <v>4500</v>
      </c>
      <c r="G33" s="744">
        <v>3000</v>
      </c>
    </row>
    <row r="34" spans="1:7" s="394" customFormat="1" ht="18" customHeight="1">
      <c r="A34" s="725"/>
      <c r="B34" s="747" t="s">
        <v>22</v>
      </c>
      <c r="C34" s="748" t="s">
        <v>228</v>
      </c>
      <c r="D34" s="734"/>
      <c r="E34" s="725"/>
      <c r="F34" s="743">
        <v>1100</v>
      </c>
      <c r="G34" s="744">
        <v>1000</v>
      </c>
    </row>
    <row r="35" spans="1:7" ht="15">
      <c r="A35" s="725"/>
      <c r="B35" s="741" t="s">
        <v>35</v>
      </c>
      <c r="C35" s="742" t="s">
        <v>235</v>
      </c>
      <c r="D35" s="734"/>
      <c r="E35" s="725"/>
      <c r="F35" s="743">
        <v>3500</v>
      </c>
      <c r="G35" s="744">
        <v>1500</v>
      </c>
    </row>
    <row r="36" spans="1:7" ht="15">
      <c r="A36" s="725"/>
      <c r="B36" s="741" t="s">
        <v>47</v>
      </c>
      <c r="C36" s="742" t="s">
        <v>241</v>
      </c>
      <c r="D36" s="734"/>
      <c r="E36" s="725"/>
      <c r="F36" s="743">
        <v>2625</v>
      </c>
      <c r="G36" s="744"/>
    </row>
    <row r="37" spans="1:7" ht="15">
      <c r="A37" s="725"/>
      <c r="B37" s="741" t="s">
        <v>53</v>
      </c>
      <c r="C37" s="742" t="s">
        <v>244</v>
      </c>
      <c r="D37" s="734"/>
      <c r="E37" s="725"/>
      <c r="F37" s="743">
        <v>1500</v>
      </c>
      <c r="G37" s="744">
        <v>2000</v>
      </c>
    </row>
    <row r="38" spans="1:7" ht="15">
      <c r="A38" s="725"/>
      <c r="B38" s="747" t="s">
        <v>59</v>
      </c>
      <c r="C38" s="748" t="s">
        <v>247</v>
      </c>
      <c r="D38" s="734"/>
      <c r="E38" s="725"/>
      <c r="F38" s="743">
        <v>2000</v>
      </c>
      <c r="G38" s="744">
        <v>1000</v>
      </c>
    </row>
    <row r="39" spans="1:7" ht="15">
      <c r="A39" s="725"/>
      <c r="B39" s="741" t="s">
        <v>61</v>
      </c>
      <c r="C39" s="742" t="s">
        <v>265</v>
      </c>
      <c r="D39" s="734"/>
      <c r="E39" s="725"/>
      <c r="F39" s="743">
        <v>2000</v>
      </c>
      <c r="G39" s="744">
        <v>3000</v>
      </c>
    </row>
    <row r="40" spans="1:7" ht="15">
      <c r="A40" s="725"/>
      <c r="B40" s="741" t="s">
        <v>63</v>
      </c>
      <c r="C40" s="742" t="s">
        <v>266</v>
      </c>
      <c r="D40" s="734"/>
      <c r="E40" s="725"/>
      <c r="F40" s="743">
        <v>34000</v>
      </c>
      <c r="G40" s="744"/>
    </row>
    <row r="41" spans="1:7" ht="12.75" customHeight="1" thickBot="1">
      <c r="A41" s="725"/>
      <c r="B41" s="741" t="s">
        <v>67</v>
      </c>
      <c r="C41" s="742" t="s">
        <v>268</v>
      </c>
      <c r="D41" s="734"/>
      <c r="E41" s="725"/>
      <c r="F41" s="749">
        <v>3000</v>
      </c>
      <c r="G41" s="744"/>
    </row>
    <row r="42" spans="1:7" ht="15.75" thickTop="1">
      <c r="A42" s="725"/>
      <c r="B42" s="731" t="s">
        <v>854</v>
      </c>
      <c r="C42" s="750" t="s">
        <v>808</v>
      </c>
      <c r="D42" s="751">
        <f>SUM(D5:D41)</f>
        <v>220830</v>
      </c>
      <c r="E42" s="725"/>
      <c r="F42" s="610">
        <f>SUM(F17:F41)</f>
        <v>47625</v>
      </c>
      <c r="G42" s="752">
        <v>4000</v>
      </c>
    </row>
    <row r="43" spans="1:7" ht="15">
      <c r="A43" s="753"/>
      <c r="B43" s="750"/>
      <c r="C43" s="754" t="s">
        <v>1057</v>
      </c>
      <c r="D43" s="755">
        <v>11323.44</v>
      </c>
      <c r="E43" s="756"/>
      <c r="F43" s="736"/>
      <c r="G43" s="752">
        <v>1000</v>
      </c>
    </row>
    <row r="44" spans="1:7" ht="15">
      <c r="A44" s="753"/>
      <c r="B44" s="754"/>
      <c r="C44" s="757" t="s">
        <v>1058</v>
      </c>
      <c r="D44" s="758">
        <v>0</v>
      </c>
      <c r="E44" s="756"/>
      <c r="F44" s="736"/>
      <c r="G44" s="752">
        <v>-29000</v>
      </c>
    </row>
    <row r="45" spans="1:7" ht="15">
      <c r="A45" s="753"/>
      <c r="B45" s="757"/>
      <c r="C45" s="759" t="s">
        <v>1056</v>
      </c>
      <c r="D45" s="760">
        <f>SUM(D42:D44)</f>
        <v>232153.44</v>
      </c>
      <c r="E45" s="756"/>
      <c r="F45" s="743">
        <f>SUM(F17:F41)</f>
        <v>47625</v>
      </c>
      <c r="G45" s="752">
        <v>1000</v>
      </c>
    </row>
    <row r="46" spans="1:7" ht="15.75">
      <c r="B46" s="759"/>
      <c r="C46" s="761" t="s">
        <v>337</v>
      </c>
      <c r="D46" s="751">
        <v>232153.44</v>
      </c>
      <c r="E46" s="762"/>
      <c r="F46" s="751">
        <f>F45+D46</f>
        <v>279778.44</v>
      </c>
      <c r="G46" s="763">
        <f>SUM(G4:G45)</f>
        <v>0</v>
      </c>
    </row>
    <row r="47" spans="1:7">
      <c r="C47" s="535"/>
      <c r="F47" s="397"/>
    </row>
    <row r="48" spans="1:7">
      <c r="C48" s="535"/>
    </row>
    <row r="49" spans="3:3">
      <c r="C49" s="535"/>
    </row>
  </sheetData>
  <mergeCells count="2">
    <mergeCell ref="B1:E1"/>
    <mergeCell ref="B2:E2"/>
  </mergeCells>
  <pageMargins left="0.25" right="0.25" top="0.75" bottom="0.75" header="0.3" footer="0.3"/>
  <pageSetup paperSize="9" scale="65" orientation="portrait" r:id="rId1"/>
  <headerFooter>
    <oddHeader>&amp;R&amp;F/&amp;A</oddHeader>
    <oddFooter>&amp;Rσελ. &amp;P/&amp;N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6"/>
  <sheetViews>
    <sheetView showRuler="0" showWhiteSpace="0" topLeftCell="A28" zoomScaleNormal="100" workbookViewId="0">
      <selection activeCell="F45" sqref="F45"/>
    </sheetView>
  </sheetViews>
  <sheetFormatPr defaultRowHeight="12.75"/>
  <cols>
    <col min="1" max="1" width="5.85546875" style="395" customWidth="1"/>
    <col min="2" max="2" width="49" style="402" customWidth="1"/>
    <col min="3" max="3" width="49" style="474" customWidth="1"/>
    <col min="4" max="4" width="15.28515625" style="403" customWidth="1"/>
    <col min="5" max="5" width="15.42578125" customWidth="1"/>
    <col min="6" max="6" width="16.5703125" customWidth="1"/>
  </cols>
  <sheetData>
    <row r="1" spans="1:6" ht="15.75" customHeight="1">
      <c r="A1" s="1169" t="s">
        <v>957</v>
      </c>
      <c r="B1" s="1169"/>
      <c r="C1" s="1169"/>
      <c r="D1" s="1169"/>
      <c r="E1" s="615"/>
      <c r="F1" s="615"/>
    </row>
    <row r="2" spans="1:6" ht="15.75" customHeight="1">
      <c r="A2" s="1170" t="s">
        <v>948</v>
      </c>
      <c r="B2" s="1170"/>
      <c r="C2" s="1170"/>
      <c r="D2" s="1170"/>
      <c r="E2" s="615"/>
      <c r="F2" s="615"/>
    </row>
    <row r="3" spans="1:6" ht="38.25">
      <c r="A3" s="764" t="s">
        <v>805</v>
      </c>
      <c r="B3" s="765" t="s">
        <v>806</v>
      </c>
      <c r="C3" s="766" t="s">
        <v>807</v>
      </c>
      <c r="D3" s="767" t="s">
        <v>122</v>
      </c>
      <c r="E3" s="767" t="s">
        <v>1062</v>
      </c>
      <c r="F3" s="767" t="s">
        <v>1254</v>
      </c>
    </row>
    <row r="4" spans="1:6" ht="25.5">
      <c r="A4" s="768" t="s">
        <v>425</v>
      </c>
      <c r="B4" s="769" t="s">
        <v>860</v>
      </c>
      <c r="C4" s="770">
        <f>(71*450+10*330)*10</f>
        <v>352500</v>
      </c>
      <c r="D4" s="771"/>
      <c r="E4" s="772"/>
      <c r="F4" s="772"/>
    </row>
    <row r="5" spans="1:6">
      <c r="A5" s="768" t="s">
        <v>810</v>
      </c>
      <c r="B5" s="769" t="s">
        <v>861</v>
      </c>
      <c r="C5" s="770">
        <v>14000</v>
      </c>
      <c r="D5" s="771"/>
      <c r="E5" s="772"/>
      <c r="F5" s="772"/>
    </row>
    <row r="6" spans="1:6">
      <c r="A6" s="768" t="s">
        <v>811</v>
      </c>
      <c r="B6" s="769" t="s">
        <v>812</v>
      </c>
      <c r="C6" s="770">
        <v>8000</v>
      </c>
      <c r="D6" s="771"/>
      <c r="E6" s="772"/>
      <c r="F6" s="772"/>
    </row>
    <row r="7" spans="1:6" ht="38.25">
      <c r="A7" s="768" t="s">
        <v>813</v>
      </c>
      <c r="B7" s="769" t="s">
        <v>958</v>
      </c>
      <c r="C7" s="770">
        <v>2300</v>
      </c>
      <c r="D7" s="773" t="s">
        <v>1281</v>
      </c>
      <c r="E7" s="772"/>
      <c r="F7" s="772">
        <v>-1150</v>
      </c>
    </row>
    <row r="8" spans="1:6" ht="38.25">
      <c r="A8" s="774" t="s">
        <v>814</v>
      </c>
      <c r="B8" s="769" t="s">
        <v>959</v>
      </c>
      <c r="C8" s="770">
        <v>2500</v>
      </c>
      <c r="D8" s="773" t="s">
        <v>1281</v>
      </c>
      <c r="E8" s="772"/>
      <c r="F8" s="772">
        <v>-1300</v>
      </c>
    </row>
    <row r="9" spans="1:6" ht="51">
      <c r="A9" s="774" t="s">
        <v>815</v>
      </c>
      <c r="B9" s="775" t="s">
        <v>816</v>
      </c>
      <c r="C9" s="776">
        <v>1500</v>
      </c>
      <c r="D9" s="773" t="s">
        <v>1282</v>
      </c>
      <c r="E9" s="772"/>
      <c r="F9" s="772">
        <v>2054</v>
      </c>
    </row>
    <row r="10" spans="1:6">
      <c r="A10" s="774" t="s">
        <v>817</v>
      </c>
      <c r="B10" s="775" t="s">
        <v>960</v>
      </c>
      <c r="C10" s="776">
        <v>2000</v>
      </c>
      <c r="D10" s="771"/>
      <c r="E10" s="772"/>
      <c r="F10" s="772">
        <v>-654</v>
      </c>
    </row>
    <row r="11" spans="1:6">
      <c r="A11" s="774" t="s">
        <v>818</v>
      </c>
      <c r="B11" s="775" t="s">
        <v>819</v>
      </c>
      <c r="C11" s="776">
        <v>80</v>
      </c>
      <c r="D11" s="771"/>
      <c r="E11" s="772"/>
      <c r="F11" s="772"/>
    </row>
    <row r="12" spans="1:6">
      <c r="A12" s="774" t="s">
        <v>820</v>
      </c>
      <c r="B12" s="775" t="s">
        <v>821</v>
      </c>
      <c r="C12" s="776">
        <v>25</v>
      </c>
      <c r="D12" s="771"/>
      <c r="E12" s="772"/>
      <c r="F12" s="772"/>
    </row>
    <row r="13" spans="1:6">
      <c r="A13" s="774" t="s">
        <v>837</v>
      </c>
      <c r="B13" s="775" t="s">
        <v>862</v>
      </c>
      <c r="C13" s="777">
        <v>2950</v>
      </c>
      <c r="D13" s="771"/>
      <c r="E13" s="772"/>
      <c r="F13" s="772">
        <v>-1400</v>
      </c>
    </row>
    <row r="14" spans="1:6">
      <c r="A14" s="774" t="s">
        <v>835</v>
      </c>
      <c r="B14" s="775" t="s">
        <v>863</v>
      </c>
      <c r="C14" s="777">
        <v>200</v>
      </c>
      <c r="D14" s="771"/>
      <c r="E14" s="772"/>
      <c r="F14" s="772"/>
    </row>
    <row r="15" spans="1:6">
      <c r="A15" s="774" t="s">
        <v>961</v>
      </c>
      <c r="B15" s="775" t="s">
        <v>962</v>
      </c>
      <c r="C15" s="777">
        <v>1500</v>
      </c>
      <c r="D15" s="771"/>
      <c r="E15" s="772"/>
      <c r="F15" s="772"/>
    </row>
    <row r="16" spans="1:6">
      <c r="A16" s="774" t="s">
        <v>822</v>
      </c>
      <c r="B16" s="775" t="s">
        <v>864</v>
      </c>
      <c r="C16" s="777">
        <v>150</v>
      </c>
      <c r="D16" s="771"/>
      <c r="E16" s="772"/>
      <c r="F16" s="772"/>
    </row>
    <row r="17" spans="1:6" ht="25.5">
      <c r="A17" s="774" t="s">
        <v>963</v>
      </c>
      <c r="B17" s="775" t="s">
        <v>964</v>
      </c>
      <c r="C17" s="777">
        <v>500</v>
      </c>
      <c r="D17" s="773" t="s">
        <v>1283</v>
      </c>
      <c r="E17" s="772"/>
      <c r="F17" s="772">
        <v>150</v>
      </c>
    </row>
    <row r="18" spans="1:6">
      <c r="A18" s="774" t="s">
        <v>822</v>
      </c>
      <c r="B18" s="775" t="s">
        <v>864</v>
      </c>
      <c r="C18" s="777">
        <v>150</v>
      </c>
      <c r="D18" s="771"/>
      <c r="E18" s="772"/>
      <c r="F18" s="772"/>
    </row>
    <row r="19" spans="1:6">
      <c r="A19" s="774" t="s">
        <v>835</v>
      </c>
      <c r="B19" s="775" t="s">
        <v>965</v>
      </c>
      <c r="C19" s="778">
        <v>150</v>
      </c>
      <c r="D19" s="771"/>
      <c r="E19" s="772"/>
      <c r="F19" s="772"/>
    </row>
    <row r="20" spans="1:6" ht="30">
      <c r="A20" s="779" t="s">
        <v>836</v>
      </c>
      <c r="B20" s="780" t="s">
        <v>966</v>
      </c>
      <c r="C20" s="778">
        <v>800</v>
      </c>
      <c r="D20" s="771"/>
      <c r="E20" s="772"/>
      <c r="F20" s="772"/>
    </row>
    <row r="21" spans="1:6" ht="30">
      <c r="A21" s="781" t="s">
        <v>1122</v>
      </c>
      <c r="B21" s="780" t="s">
        <v>1123</v>
      </c>
      <c r="C21" s="782"/>
      <c r="D21" s="771"/>
      <c r="E21" s="778">
        <v>1000</v>
      </c>
      <c r="F21" s="778"/>
    </row>
    <row r="22" spans="1:6" ht="15">
      <c r="A22" s="781" t="s">
        <v>1124</v>
      </c>
      <c r="B22" s="780" t="s">
        <v>1125</v>
      </c>
      <c r="C22" s="782"/>
      <c r="D22" s="771"/>
      <c r="E22" s="778">
        <v>2500</v>
      </c>
      <c r="F22" s="778"/>
    </row>
    <row r="23" spans="1:6" ht="15">
      <c r="A23" s="781" t="s">
        <v>836</v>
      </c>
      <c r="B23" s="780" t="s">
        <v>1126</v>
      </c>
      <c r="C23" s="782"/>
      <c r="D23" s="771"/>
      <c r="E23" s="778">
        <v>3000</v>
      </c>
      <c r="F23" s="778"/>
    </row>
    <row r="24" spans="1:6" ht="15">
      <c r="A24" s="781" t="s">
        <v>1127</v>
      </c>
      <c r="B24" s="780" t="s">
        <v>1128</v>
      </c>
      <c r="C24" s="782"/>
      <c r="D24" s="771"/>
      <c r="E24" s="778">
        <v>2300</v>
      </c>
      <c r="F24" s="778"/>
    </row>
    <row r="25" spans="1:6" ht="15">
      <c r="A25" s="781" t="s">
        <v>1129</v>
      </c>
      <c r="B25" s="780" t="s">
        <v>1130</v>
      </c>
      <c r="C25" s="782"/>
      <c r="D25" s="771"/>
      <c r="E25" s="778">
        <v>8000</v>
      </c>
      <c r="F25" s="778"/>
    </row>
    <row r="26" spans="1:6" ht="15">
      <c r="A26" s="781" t="s">
        <v>1131</v>
      </c>
      <c r="B26" s="780" t="s">
        <v>1132</v>
      </c>
      <c r="C26" s="782"/>
      <c r="D26" s="771"/>
      <c r="E26" s="778">
        <v>500</v>
      </c>
      <c r="F26" s="778"/>
    </row>
    <row r="27" spans="1:6" ht="30">
      <c r="A27" s="781" t="s">
        <v>1133</v>
      </c>
      <c r="B27" s="780" t="s">
        <v>1134</v>
      </c>
      <c r="C27" s="782"/>
      <c r="D27" s="771"/>
      <c r="E27" s="778">
        <v>1000</v>
      </c>
      <c r="F27" s="778"/>
    </row>
    <row r="28" spans="1:6" ht="15">
      <c r="A28" s="781" t="s">
        <v>1135</v>
      </c>
      <c r="B28" s="780" t="s">
        <v>1136</v>
      </c>
      <c r="C28" s="782"/>
      <c r="D28" s="771"/>
      <c r="E28" s="778">
        <v>500</v>
      </c>
      <c r="F28" s="778"/>
    </row>
    <row r="29" spans="1:6" ht="30">
      <c r="A29" s="781" t="s">
        <v>1137</v>
      </c>
      <c r="B29" s="780" t="s">
        <v>1138</v>
      </c>
      <c r="C29" s="782"/>
      <c r="D29" s="771"/>
      <c r="E29" s="778">
        <v>6500</v>
      </c>
      <c r="F29" s="778"/>
    </row>
    <row r="30" spans="1:6" ht="15">
      <c r="A30" s="781" t="s">
        <v>1139</v>
      </c>
      <c r="B30" s="780" t="s">
        <v>1140</v>
      </c>
      <c r="C30" s="782"/>
      <c r="D30" s="771"/>
      <c r="E30" s="778">
        <v>3500</v>
      </c>
      <c r="F30" s="778"/>
    </row>
    <row r="31" spans="1:6" ht="15">
      <c r="A31" s="781" t="s">
        <v>1141</v>
      </c>
      <c r="B31" s="780" t="s">
        <v>1142</v>
      </c>
      <c r="C31" s="782"/>
      <c r="D31" s="771"/>
      <c r="E31" s="778">
        <v>3000</v>
      </c>
      <c r="F31" s="778"/>
    </row>
    <row r="32" spans="1:6" ht="15">
      <c r="A32" s="781" t="s">
        <v>1143</v>
      </c>
      <c r="B32" s="780" t="s">
        <v>1144</v>
      </c>
      <c r="C32" s="782"/>
      <c r="D32" s="771"/>
      <c r="E32" s="778">
        <v>500</v>
      </c>
      <c r="F32" s="778"/>
    </row>
    <row r="33" spans="1:6" ht="25.5">
      <c r="A33" s="781" t="s">
        <v>1145</v>
      </c>
      <c r="B33" s="780" t="s">
        <v>1146</v>
      </c>
      <c r="C33" s="782"/>
      <c r="D33" s="773" t="s">
        <v>1284</v>
      </c>
      <c r="E33" s="778">
        <v>2500</v>
      </c>
      <c r="F33" s="778">
        <v>2300</v>
      </c>
    </row>
    <row r="34" spans="1:6" ht="15">
      <c r="A34" s="781" t="s">
        <v>1147</v>
      </c>
      <c r="B34" s="780" t="s">
        <v>1148</v>
      </c>
      <c r="C34" s="782"/>
      <c r="D34" s="771"/>
      <c r="E34" s="778">
        <v>16000</v>
      </c>
      <c r="F34" s="778"/>
    </row>
    <row r="35" spans="1:6" ht="15">
      <c r="A35" s="781"/>
      <c r="B35" s="780"/>
      <c r="C35" s="778"/>
      <c r="D35" s="771"/>
      <c r="E35" s="772"/>
      <c r="F35" s="772"/>
    </row>
    <row r="36" spans="1:6" ht="15">
      <c r="A36" s="781"/>
      <c r="B36" s="780"/>
      <c r="C36" s="778"/>
      <c r="D36" s="771"/>
      <c r="E36" s="772"/>
      <c r="F36" s="772"/>
    </row>
    <row r="37" spans="1:6" ht="15">
      <c r="A37" s="781"/>
      <c r="B37" s="780"/>
      <c r="C37" s="778"/>
      <c r="D37" s="771"/>
      <c r="E37" s="772"/>
      <c r="F37" s="772"/>
    </row>
    <row r="38" spans="1:6" ht="15">
      <c r="A38" s="781"/>
      <c r="B38" s="780"/>
      <c r="C38" s="778"/>
      <c r="D38" s="771"/>
      <c r="E38" s="772"/>
      <c r="F38" s="772"/>
    </row>
    <row r="39" spans="1:6" ht="15">
      <c r="A39" s="781"/>
      <c r="B39" s="780"/>
      <c r="C39" s="778"/>
      <c r="D39" s="771"/>
      <c r="E39" s="772"/>
      <c r="F39" s="772"/>
    </row>
    <row r="40" spans="1:6">
      <c r="A40" s="783"/>
      <c r="B40" s="775"/>
      <c r="C40" s="778"/>
      <c r="D40" s="771"/>
      <c r="E40" s="772"/>
      <c r="F40" s="772"/>
    </row>
    <row r="41" spans="1:6">
      <c r="A41" s="783"/>
      <c r="B41" s="775"/>
      <c r="C41" s="778"/>
      <c r="D41" s="771"/>
      <c r="E41" s="772"/>
      <c r="F41" s="772"/>
    </row>
    <row r="42" spans="1:6" ht="15">
      <c r="A42" s="784"/>
      <c r="B42" s="784" t="s">
        <v>808</v>
      </c>
      <c r="C42" s="785">
        <f>SUM(C4:C41)</f>
        <v>389305</v>
      </c>
      <c r="D42" s="771"/>
      <c r="E42" s="786">
        <f>SUM(E21:E41)</f>
        <v>50800</v>
      </c>
      <c r="F42" s="786">
        <f>SUM(F4:F41)</f>
        <v>0</v>
      </c>
    </row>
    <row r="43" spans="1:6" ht="15">
      <c r="A43" s="787"/>
      <c r="B43" s="787" t="s">
        <v>1057</v>
      </c>
      <c r="C43" s="788">
        <v>113146.83</v>
      </c>
      <c r="D43" s="771"/>
      <c r="E43" s="772"/>
      <c r="F43" s="772"/>
    </row>
    <row r="44" spans="1:6" ht="15">
      <c r="A44" s="789"/>
      <c r="B44" s="789" t="s">
        <v>1058</v>
      </c>
      <c r="C44" s="788">
        <v>0</v>
      </c>
      <c r="D44" s="771"/>
      <c r="E44" s="772"/>
      <c r="F44" s="772"/>
    </row>
    <row r="45" spans="1:6" ht="15.75">
      <c r="A45" s="790"/>
      <c r="B45" s="790" t="s">
        <v>1056</v>
      </c>
      <c r="C45" s="791">
        <f>SUM(C42:C44)</f>
        <v>502451.83</v>
      </c>
      <c r="D45" s="771"/>
      <c r="E45" s="792">
        <v>50800</v>
      </c>
      <c r="F45" s="792"/>
    </row>
    <row r="46" spans="1:6" ht="15.75">
      <c r="A46" s="793"/>
      <c r="B46" s="794" t="s">
        <v>337</v>
      </c>
      <c r="C46" s="785">
        <v>502451.83</v>
      </c>
      <c r="D46" s="795"/>
      <c r="E46" s="785">
        <f>E45+C46</f>
        <v>553251.83000000007</v>
      </c>
      <c r="F46" s="785">
        <f>F45+E46</f>
        <v>553251.83000000007</v>
      </c>
    </row>
  </sheetData>
  <mergeCells count="2">
    <mergeCell ref="A1:D1"/>
    <mergeCell ref="A2:D2"/>
  </mergeCells>
  <pageMargins left="0.25" right="0.25" top="0.75" bottom="0.75" header="0.3" footer="0.3"/>
  <pageSetup paperSize="9" scale="65" orientation="portrait" r:id="rId1"/>
  <headerFooter>
    <oddHeader>&amp;R&amp;F/&amp;A</oddHeader>
    <oddFooter>&amp;Rσελ. 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14</vt:i4>
      </vt:variant>
      <vt:variant>
        <vt:lpstr>Περιοχές με ονόματα</vt:lpstr>
      </vt:variant>
      <vt:variant>
        <vt:i4>1</vt:i4>
      </vt:variant>
    </vt:vector>
  </HeadingPairs>
  <TitlesOfParts>
    <vt:vector size="15" baseType="lpstr">
      <vt:lpstr>2024_ΠΡΟΒΛ Έσοδα-Έξοδα</vt:lpstr>
      <vt:lpstr>2024 ΠΡΟΥΠΟΛΟΓΙΣΜΟΣ_ΑΝΑ (ΚΑΕ)</vt:lpstr>
      <vt:lpstr>2024 ΠΡΟΥΠΟΛΟΓΙΣΜΟΣ</vt:lpstr>
      <vt:lpstr>2024-ΠΡΟΫΠ ΑΝΑ ΒΟΜ</vt:lpstr>
      <vt:lpstr>01_ΜΥΤ 2024 ΛΙΣΤΑ ΑΝΑΓΚΩΝ</vt:lpstr>
      <vt:lpstr>02_ΧΙΟ 2024 ΛΙΣΤΑ ΑΝΑΓΚΩΝ</vt:lpstr>
      <vt:lpstr>03_ΛΗΜ 2023 ΛΙΣΤΑ ΑΝΑΓΚΩΝ</vt:lpstr>
      <vt:lpstr>04_ΣΑΜ 2024 ΛΙΣΤΑ ΑΝΑΓΚΩΝ</vt:lpstr>
      <vt:lpstr>05_ΡΟΔ 2023 ΛΙΣΤΑ ΑΝΑΓΚΩΝ</vt:lpstr>
      <vt:lpstr>06_ΣΥΡ 2024 ΛΙΣΤΑ ΑΝΑΓΚΩΝ</vt:lpstr>
      <vt:lpstr>07_ΚΕΝΤ 2024 ΛΙΣΤΑ ΑΝΑΓΚΩΝ</vt:lpstr>
      <vt:lpstr>08_ΒΙΒ 2024 ΛΙΣΤΑ ΑΝΑΓΚΩΝ</vt:lpstr>
      <vt:lpstr>09_ΑΘΗ 2024 ΛΙΣΤΑ ΑΝΑΓΚΩΝ</vt:lpstr>
      <vt:lpstr>Επιμερισμός</vt:lpstr>
      <vt:lpstr>'2024-ΠΡΟΫΠ ΑΝΑ ΒΟΜ'!Print_Area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Vasilelli Efi</dc:creator>
  <cp:lastModifiedBy>Malamatina Nina</cp:lastModifiedBy>
  <cp:lastPrinted>2022-12-15T08:36:31Z</cp:lastPrinted>
  <dcterms:created xsi:type="dcterms:W3CDTF">2011-04-04T07:35:35Z</dcterms:created>
  <dcterms:modified xsi:type="dcterms:W3CDTF">2024-11-18T07:50:17Z</dcterms:modified>
</cp:coreProperties>
</file>