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Τακτικές Συνεδρίάσεις\ΕΙΣΗΓΗΣΕΙΣ\"/>
    </mc:Choice>
  </mc:AlternateContent>
  <bookViews>
    <workbookView xWindow="0" yWindow="0" windowWidth="28800" windowHeight="11730" tabRatio="790"/>
  </bookViews>
  <sheets>
    <sheet name="2023_ΠΡΟΒΛ Έσοδα-Έξοδα" sheetId="62" r:id="rId1"/>
    <sheet name="2023 ΠΡΟΥΠΟΛΟΓΙΣΜΟΣ_ΑΝΑ (ΚΑΕ)" sheetId="7" r:id="rId2"/>
    <sheet name="2023 ΠΡΟΥΠΟΛΟΓΙΣΜΟΣ" sheetId="3" r:id="rId3"/>
    <sheet name="2023-ΠΡΟΫΠ ΑΝΑ ΒΟΜ" sheetId="10" r:id="rId4"/>
    <sheet name="01_ΜΥΤ 2023 ΛΙΣΤΑ ΑΝΑΓΚΩΝ" sheetId="63" r:id="rId5"/>
    <sheet name="02_ΧΙΟ 2023 ΛΙΣΤΑ ΑΝΑΓΚΩΝ" sheetId="64" r:id="rId6"/>
    <sheet name="03_ΛΗΜ 2023 ΛΙΣΤΑ ΑΝΑΓΚΩΝ" sheetId="65" r:id="rId7"/>
    <sheet name="04_ΣΑΜ 2023 ΛΙΣΤΑ ΑΝΑΓΚΩΝ" sheetId="66" r:id="rId8"/>
    <sheet name="05_ΡΟΔ 2023 ΛΙΣΤΑ ΑΝΑΓΚΩΝ" sheetId="67" r:id="rId9"/>
    <sheet name="06_ΣΥΡ 2023 ΛΙΣΤΑ ΑΝΑΓΚΩΝ" sheetId="68" r:id="rId10"/>
    <sheet name="07_ΚΕΝΤ 2023 ΛΙΣΤΑ ΑΝΑΓΚΩΝ" sheetId="69" r:id="rId11"/>
    <sheet name="01_ΒΙΒ 2023 ΛΙΣΤΑ ΑΝΑΓΚΩΝ" sheetId="70" r:id="rId12"/>
    <sheet name="01_ΑΘΗ 2023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'2023-ΠΡΟΫΠ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2" l="1"/>
  <c r="E17" i="62"/>
  <c r="J194" i="7"/>
  <c r="D72" i="69"/>
  <c r="D18" i="69"/>
  <c r="D51" i="69"/>
  <c r="J244" i="7"/>
  <c r="M191" i="7" l="1"/>
  <c r="J213" i="7"/>
  <c r="D56" i="69" l="1"/>
  <c r="D57" i="69" l="1"/>
  <c r="D24" i="69"/>
  <c r="D19" i="69"/>
  <c r="D7" i="69"/>
  <c r="C10" i="62"/>
  <c r="I38" i="63"/>
  <c r="D194" i="7" l="1"/>
  <c r="G41" i="67"/>
  <c r="D39" i="67"/>
  <c r="D42" i="67" s="1"/>
  <c r="H36" i="65"/>
  <c r="G40" i="65" s="1"/>
  <c r="G36" i="65"/>
  <c r="G39" i="65" s="1"/>
  <c r="G41" i="65" s="1"/>
  <c r="F36" i="65"/>
  <c r="D36" i="65"/>
  <c r="D39" i="65" s="1"/>
  <c r="D18" i="71"/>
  <c r="F15" i="62" l="1"/>
  <c r="M51" i="69"/>
  <c r="J196" i="7" l="1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195" i="7"/>
  <c r="D70" i="69"/>
  <c r="K59" i="69"/>
  <c r="F59" i="69"/>
  <c r="D58" i="69"/>
  <c r="D55" i="69"/>
  <c r="D53" i="69"/>
  <c r="D52" i="69"/>
  <c r="I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3" i="69"/>
  <c r="D22" i="69"/>
  <c r="D21" i="69"/>
  <c r="D20" i="69"/>
  <c r="D17" i="69"/>
  <c r="D16" i="69"/>
  <c r="D15" i="69"/>
  <c r="D14" i="69"/>
  <c r="D13" i="69"/>
  <c r="D12" i="69"/>
  <c r="D11" i="69"/>
  <c r="D10" i="69"/>
  <c r="D9" i="69"/>
  <c r="D8" i="69"/>
  <c r="D6" i="69"/>
  <c r="G38" i="63"/>
  <c r="E37" i="63"/>
  <c r="E41" i="63" s="1"/>
  <c r="H36" i="63"/>
  <c r="J36" i="63" s="1"/>
  <c r="H35" i="63"/>
  <c r="J35" i="63" s="1"/>
  <c r="H34" i="63"/>
  <c r="J34" i="63" s="1"/>
  <c r="H33" i="63"/>
  <c r="J33" i="63" s="1"/>
  <c r="H32" i="63"/>
  <c r="J32" i="63" s="1"/>
  <c r="H31" i="63"/>
  <c r="J31" i="63" s="1"/>
  <c r="H30" i="63"/>
  <c r="J30" i="63" s="1"/>
  <c r="H29" i="63"/>
  <c r="J29" i="63" s="1"/>
  <c r="H28" i="63"/>
  <c r="J28" i="63" s="1"/>
  <c r="H27" i="63"/>
  <c r="J27" i="63" s="1"/>
  <c r="H26" i="63"/>
  <c r="J26" i="63" s="1"/>
  <c r="H25" i="63"/>
  <c r="J25" i="63" s="1"/>
  <c r="H24" i="63"/>
  <c r="J24" i="63" s="1"/>
  <c r="H23" i="63"/>
  <c r="J23" i="63" s="1"/>
  <c r="H22" i="63"/>
  <c r="J22" i="63" s="1"/>
  <c r="H21" i="63"/>
  <c r="J21" i="63" s="1"/>
  <c r="H20" i="63"/>
  <c r="J20" i="63" s="1"/>
  <c r="H19" i="63"/>
  <c r="J19" i="63" s="1"/>
  <c r="H18" i="63"/>
  <c r="J18" i="63" s="1"/>
  <c r="H17" i="63"/>
  <c r="J17" i="63" s="1"/>
  <c r="H16" i="63"/>
  <c r="J16" i="63" s="1"/>
  <c r="H15" i="63"/>
  <c r="J15" i="63" s="1"/>
  <c r="H14" i="63"/>
  <c r="J14" i="63" s="1"/>
  <c r="H13" i="63"/>
  <c r="J13" i="63" s="1"/>
  <c r="H12" i="63"/>
  <c r="J12" i="63" s="1"/>
  <c r="H11" i="63"/>
  <c r="J11" i="63" s="1"/>
  <c r="H10" i="63"/>
  <c r="J10" i="63" s="1"/>
  <c r="H9" i="63"/>
  <c r="J9" i="63" s="1"/>
  <c r="H8" i="63"/>
  <c r="J8" i="63" s="1"/>
  <c r="H7" i="63"/>
  <c r="J7" i="63" s="1"/>
  <c r="C6" i="63"/>
  <c r="H6" i="63" s="1"/>
  <c r="J6" i="63" s="1"/>
  <c r="H5" i="63"/>
  <c r="J5" i="63" s="1"/>
  <c r="H4" i="63"/>
  <c r="J4" i="63" s="1"/>
  <c r="I59" i="69" l="1"/>
  <c r="D59" i="69"/>
  <c r="D73" i="69" s="1"/>
  <c r="C37" i="63"/>
  <c r="C40" i="63" s="1"/>
  <c r="F38" i="63"/>
  <c r="H38" i="63"/>
  <c r="J214" i="7"/>
  <c r="J441" i="7" s="1"/>
  <c r="E41" i="66"/>
  <c r="D41" i="66"/>
  <c r="E42" i="66" s="1"/>
  <c r="H41" i="63" l="1"/>
  <c r="J38" i="63"/>
  <c r="J41" i="63" s="1"/>
  <c r="D21" i="71"/>
  <c r="D38" i="68"/>
  <c r="G30" i="68"/>
  <c r="F30" i="68"/>
  <c r="G23" i="70"/>
  <c r="G26" i="70" s="1"/>
  <c r="D23" i="70"/>
  <c r="D26" i="70" s="1"/>
  <c r="I19" i="70"/>
  <c r="I16" i="70"/>
  <c r="I8" i="70"/>
  <c r="I7" i="70"/>
  <c r="I5" i="70"/>
  <c r="I4" i="70"/>
  <c r="I23" i="70" l="1"/>
  <c r="I26" i="70" s="1"/>
  <c r="F36" i="64"/>
  <c r="F35" i="64"/>
  <c r="C34" i="64"/>
  <c r="F34" i="64" s="1"/>
  <c r="F33" i="64"/>
  <c r="F32" i="64"/>
  <c r="F31" i="64"/>
  <c r="F30" i="64"/>
  <c r="F29" i="64"/>
  <c r="F28" i="64"/>
  <c r="F27" i="64"/>
  <c r="E26" i="64"/>
  <c r="F26" i="64" s="1"/>
  <c r="F25" i="64"/>
  <c r="F24" i="64"/>
  <c r="F23" i="64"/>
  <c r="F22" i="64"/>
  <c r="F21" i="64"/>
  <c r="E20" i="64"/>
  <c r="F20" i="64" s="1"/>
  <c r="F19" i="64"/>
  <c r="F18" i="64"/>
  <c r="F17" i="64"/>
  <c r="E16" i="64"/>
  <c r="F15" i="64"/>
  <c r="F14" i="64"/>
  <c r="F13" i="64"/>
  <c r="F12" i="64"/>
  <c r="F11" i="64"/>
  <c r="F10" i="64"/>
  <c r="F9" i="64"/>
  <c r="F8" i="64"/>
  <c r="F7" i="64"/>
  <c r="F6" i="64"/>
  <c r="F5" i="64"/>
  <c r="F4" i="64"/>
  <c r="E37" i="64" l="1"/>
  <c r="F16" i="64"/>
  <c r="C37" i="64"/>
  <c r="C39" i="64" s="1"/>
  <c r="F37" i="64" l="1"/>
  <c r="C4" i="62"/>
  <c r="E24" i="62" l="1"/>
  <c r="I434" i="7"/>
  <c r="I439" i="7" s="1"/>
  <c r="I435" i="7"/>
  <c r="I436" i="7"/>
  <c r="I437" i="7"/>
  <c r="I438" i="7"/>
  <c r="E176" i="7" l="1"/>
  <c r="E158" i="7"/>
  <c r="E148" i="7"/>
  <c r="E135" i="7"/>
  <c r="E130" i="7"/>
  <c r="E128" i="7"/>
  <c r="E122" i="7"/>
  <c r="E120" i="7"/>
  <c r="E97" i="7"/>
  <c r="E96" i="7"/>
  <c r="E90" i="7"/>
  <c r="E23" i="62" l="1"/>
  <c r="M243" i="7" l="1"/>
  <c r="E15" i="62" l="1"/>
  <c r="C12" i="62" l="1"/>
  <c r="E12" i="62" s="1"/>
  <c r="L438" i="7"/>
  <c r="L437" i="7"/>
  <c r="L436" i="7"/>
  <c r="L435" i="7"/>
  <c r="L434" i="7"/>
  <c r="L244" i="7"/>
  <c r="L218" i="7"/>
  <c r="L217" i="7"/>
  <c r="L216" i="7"/>
  <c r="L215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E28" i="62" l="1"/>
  <c r="L439" i="7"/>
  <c r="L214" i="7"/>
  <c r="L441" i="7" s="1"/>
  <c r="C28" i="62"/>
  <c r="K438" i="7"/>
  <c r="K437" i="7"/>
  <c r="K436" i="7"/>
  <c r="K435" i="7"/>
  <c r="K434" i="7"/>
  <c r="K244" i="7"/>
  <c r="K218" i="7"/>
  <c r="K217" i="7"/>
  <c r="K216" i="7"/>
  <c r="K215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214" i="7" l="1"/>
  <c r="K439" i="7"/>
  <c r="K441" i="7" l="1"/>
  <c r="I244" i="7"/>
  <c r="I218" i="7"/>
  <c r="I217" i="7"/>
  <c r="I216" i="7"/>
  <c r="I215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214" i="7" l="1"/>
  <c r="I441" i="7" s="1"/>
  <c r="H438" i="7"/>
  <c r="H437" i="7"/>
  <c r="H436" i="7"/>
  <c r="H435" i="7"/>
  <c r="H434" i="7"/>
  <c r="H244" i="7"/>
  <c r="H218" i="7"/>
  <c r="H217" i="7"/>
  <c r="H216" i="7"/>
  <c r="H215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214" i="7" l="1"/>
  <c r="H439" i="7"/>
  <c r="H441" i="7" l="1"/>
  <c r="G438" i="7"/>
  <c r="G437" i="7"/>
  <c r="G436" i="7"/>
  <c r="G435" i="7"/>
  <c r="G434" i="7"/>
  <c r="G244" i="7"/>
  <c r="G218" i="7"/>
  <c r="G217" i="7"/>
  <c r="G216" i="7"/>
  <c r="G215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439" i="7" l="1"/>
  <c r="G214" i="7"/>
  <c r="F438" i="7"/>
  <c r="F437" i="7"/>
  <c r="F436" i="7"/>
  <c r="F435" i="7"/>
  <c r="F434" i="7"/>
  <c r="F244" i="7"/>
  <c r="F218" i="7"/>
  <c r="F217" i="7"/>
  <c r="F216" i="7"/>
  <c r="F215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G441" i="7" l="1"/>
  <c r="F439" i="7"/>
  <c r="F214" i="7"/>
  <c r="E438" i="7"/>
  <c r="E437" i="7"/>
  <c r="E436" i="7"/>
  <c r="E435" i="7"/>
  <c r="E434" i="7"/>
  <c r="E244" i="7"/>
  <c r="E218" i="7"/>
  <c r="E217" i="7"/>
  <c r="E216" i="7"/>
  <c r="E215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F441" i="7" l="1"/>
  <c r="E214" i="7"/>
  <c r="E439" i="7"/>
  <c r="D438" i="7"/>
  <c r="D437" i="7"/>
  <c r="D436" i="7"/>
  <c r="D435" i="7"/>
  <c r="D434" i="7"/>
  <c r="D244" i="7"/>
  <c r="D218" i="7"/>
  <c r="D217" i="7"/>
  <c r="D216" i="7"/>
  <c r="D215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1" i="7" l="1"/>
  <c r="D214" i="7"/>
  <c r="D439" i="7"/>
  <c r="D441" i="7" l="1"/>
  <c r="D36" i="62" l="1"/>
  <c r="C35" i="62"/>
  <c r="E35" i="62" l="1"/>
  <c r="F28" i="62"/>
  <c r="C36" i="62"/>
  <c r="E36" i="62" l="1"/>
  <c r="D30" i="10"/>
  <c r="E30" i="10"/>
  <c r="F30" i="10"/>
  <c r="G30" i="10"/>
  <c r="H30" i="10"/>
  <c r="I30" i="10"/>
  <c r="J30" i="10"/>
  <c r="K30" i="10"/>
  <c r="C30" i="10"/>
  <c r="M408" i="7"/>
  <c r="M409" i="7"/>
  <c r="M410" i="7"/>
  <c r="M411" i="7"/>
  <c r="M412" i="7"/>
  <c r="M413" i="7"/>
  <c r="M414" i="7"/>
  <c r="M415" i="7"/>
  <c r="M259" i="7"/>
  <c r="D4" i="10"/>
  <c r="E4" i="10"/>
  <c r="F4" i="10"/>
  <c r="G4" i="10"/>
  <c r="H4" i="10"/>
  <c r="I4" i="10"/>
  <c r="J4" i="10"/>
  <c r="K4" i="10"/>
  <c r="C4" i="10"/>
  <c r="M16" i="7"/>
  <c r="M196" i="7" s="1"/>
  <c r="C13" i="3" s="1"/>
  <c r="M165" i="7"/>
  <c r="M166" i="7"/>
  <c r="M167" i="7"/>
  <c r="M168" i="7"/>
  <c r="M169" i="7"/>
  <c r="M170" i="7"/>
  <c r="M171" i="7"/>
  <c r="M172" i="7"/>
  <c r="D29" i="10"/>
  <c r="E29" i="10"/>
  <c r="F29" i="10"/>
  <c r="G29" i="10"/>
  <c r="H29" i="10"/>
  <c r="I29" i="10"/>
  <c r="J29" i="10"/>
  <c r="K29" i="10"/>
  <c r="C29" i="10"/>
  <c r="G2" i="10"/>
  <c r="L30" i="10" l="1"/>
  <c r="L4" i="10"/>
  <c r="M215" i="7"/>
  <c r="D33" i="10" l="1"/>
  <c r="E33" i="10"/>
  <c r="F33" i="10"/>
  <c r="G33" i="10"/>
  <c r="H33" i="10"/>
  <c r="I33" i="10"/>
  <c r="J33" i="10"/>
  <c r="K33" i="10"/>
  <c r="C33" i="10"/>
  <c r="M400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7" i="7"/>
  <c r="M218" i="7" s="1"/>
  <c r="C7" i="3" s="1"/>
  <c r="C8" i="3" s="1"/>
  <c r="M438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6" i="7" l="1"/>
  <c r="M287" i="7"/>
  <c r="M288" i="7"/>
  <c r="M289" i="7"/>
  <c r="M290" i="7"/>
  <c r="M291" i="7"/>
  <c r="M292" i="7"/>
  <c r="M293" i="7"/>
  <c r="M233" i="7"/>
  <c r="M234" i="7"/>
  <c r="M43" i="7"/>
  <c r="M44" i="7"/>
  <c r="M45" i="7"/>
  <c r="M46" i="7"/>
  <c r="M47" i="7"/>
  <c r="M48" i="7"/>
  <c r="M49" i="7"/>
  <c r="M50" i="7"/>
  <c r="M241" i="7" l="1"/>
  <c r="M242" i="7"/>
  <c r="M315" i="7"/>
  <c r="M316" i="7"/>
  <c r="M317" i="7"/>
  <c r="M72" i="7"/>
  <c r="M73" i="7"/>
  <c r="M74" i="7"/>
  <c r="M428" i="7" l="1"/>
  <c r="M185" i="7"/>
  <c r="M247" i="7" l="1"/>
  <c r="M248" i="7"/>
  <c r="M249" i="7"/>
  <c r="M250" i="7"/>
  <c r="M251" i="7"/>
  <c r="M252" i="7"/>
  <c r="M253" i="7"/>
  <c r="M254" i="7"/>
  <c r="M255" i="7"/>
  <c r="M256" i="7"/>
  <c r="M257" i="7"/>
  <c r="M258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1" i="7"/>
  <c r="M402" i="7"/>
  <c r="M403" i="7"/>
  <c r="M404" i="7"/>
  <c r="M405" i="7"/>
  <c r="M406" i="7"/>
  <c r="M407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9" i="7"/>
  <c r="M430" i="7"/>
  <c r="M431" i="7"/>
  <c r="M432" i="7"/>
  <c r="M434" i="7" l="1"/>
  <c r="M71" i="7"/>
  <c r="M68" i="7"/>
  <c r="M63" i="7"/>
  <c r="M220" i="7" l="1"/>
  <c r="M221" i="7"/>
  <c r="M222" i="7"/>
  <c r="M223" i="7"/>
  <c r="M224" i="7"/>
  <c r="M225" i="7"/>
  <c r="M226" i="7"/>
  <c r="M227" i="7"/>
  <c r="M228" i="7"/>
  <c r="M229" i="7"/>
  <c r="M230" i="7"/>
  <c r="M231" i="7"/>
  <c r="M232" i="7"/>
  <c r="M235" i="7"/>
  <c r="M236" i="7"/>
  <c r="M237" i="7"/>
  <c r="M238" i="7"/>
  <c r="M239" i="7"/>
  <c r="M240" i="7"/>
  <c r="M219" i="7"/>
  <c r="M244" i="7" l="1"/>
  <c r="M13" i="7" l="1"/>
  <c r="M14" i="7"/>
  <c r="M15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1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7" i="7"/>
  <c r="M69" i="7"/>
  <c r="M70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8" i="7"/>
  <c r="M159" i="7"/>
  <c r="M160" i="7"/>
  <c r="M161" i="7"/>
  <c r="M162" i="7"/>
  <c r="M163" i="7"/>
  <c r="M164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6" i="7"/>
  <c r="M187" i="7"/>
  <c r="M188" i="7"/>
  <c r="M189" i="7"/>
  <c r="M190" i="7"/>
  <c r="M192" i="7"/>
  <c r="M12" i="7"/>
  <c r="M4" i="7"/>
  <c r="M5" i="7"/>
  <c r="M6" i="7"/>
  <c r="M7" i="7"/>
  <c r="M8" i="7"/>
  <c r="M9" i="7"/>
  <c r="M10" i="7"/>
  <c r="M11" i="7"/>
  <c r="M3" i="7"/>
  <c r="M213" i="7" l="1"/>
  <c r="M217" i="7"/>
  <c r="M194" i="7"/>
  <c r="M207" i="7"/>
  <c r="M206" i="7"/>
  <c r="M211" i="7"/>
  <c r="M208" i="7"/>
  <c r="B32" i="51" l="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6" i="7"/>
  <c r="M437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5" i="7"/>
  <c r="C35" i="3" s="1"/>
  <c r="M436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39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6" i="7"/>
  <c r="M212" i="7"/>
  <c r="C29" i="3" s="1"/>
  <c r="M205" i="7"/>
  <c r="M203" i="7"/>
  <c r="C20" i="3" s="1"/>
  <c r="M204" i="7"/>
  <c r="C21" i="3" s="1"/>
  <c r="M198" i="7"/>
  <c r="C15" i="3" s="1"/>
  <c r="M202" i="7"/>
  <c r="C19" i="3" s="1"/>
  <c r="M199" i="7"/>
  <c r="C16" i="3" s="1"/>
  <c r="M197" i="7"/>
  <c r="C14" i="3" s="1"/>
  <c r="M195" i="7"/>
  <c r="C12" i="3" s="1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M201" i="7"/>
  <c r="C18" i="3" s="1"/>
  <c r="C28" i="3"/>
  <c r="C5" i="3"/>
  <c r="C6" i="3" s="1"/>
  <c r="C9" i="3"/>
  <c r="C10" i="3" s="1"/>
  <c r="C22" i="3"/>
  <c r="M209" i="7"/>
  <c r="C26" i="3" s="1"/>
  <c r="M210" i="7"/>
  <c r="C27" i="3" s="1"/>
  <c r="M200" i="7"/>
  <c r="C17" i="3" s="1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M214" i="7"/>
  <c r="M441" i="7" s="1"/>
  <c r="C30" i="3"/>
  <c r="C31" i="3" s="1"/>
  <c r="C40" i="3" s="1"/>
  <c r="F7" i="51" l="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E44" i="66"/>
  <c r="A1" i="62"/>
  <c r="D43" i="66"/>
</calcChain>
</file>

<file path=xl/sharedStrings.xml><?xml version="1.0" encoding="utf-8"?>
<sst xmlns="http://schemas.openxmlformats.org/spreadsheetml/2006/main" count="2408" uniqueCount="1239">
  <si>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</si>
  <si>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</si>
  <si>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</si>
  <si>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</si>
  <si>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</si>
  <si>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</si>
  <si>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</si>
  <si>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</si>
  <si>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</si>
  <si>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</si>
  <si>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</si>
  <si>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</si>
  <si>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</si>
  <si>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</si>
  <si>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</si>
  <si>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</si>
  <si>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</si>
  <si>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</si>
  <si>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</si>
  <si>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</si>
  <si>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</si>
  <si>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</si>
  <si>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</si>
  <si>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</si>
  <si>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</si>
  <si>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</si>
  <si>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</si>
  <si>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</si>
  <si>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</si>
  <si>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</si>
  <si>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</si>
  <si>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</si>
  <si>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</si>
  <si>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</si>
  <si>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</si>
  <si>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</si>
  <si>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</si>
  <si>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</si>
  <si>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</si>
  <si>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</si>
  <si>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</si>
  <si>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</si>
  <si>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</si>
  <si>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</si>
  <si>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</si>
  <si>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</si>
  <si>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</si>
  <si>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</si>
  <si>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</si>
  <si>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</si>
  <si>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</si>
  <si>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</si>
  <si>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</si>
  <si>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</si>
  <si>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</si>
  <si>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</si>
  <si>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</si>
  <si>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</si>
  <si>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</si>
  <si>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</si>
  <si>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</si>
  <si>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</si>
  <si>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</si>
  <si>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</si>
  <si>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</si>
  <si>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</si>
  <si>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</si>
  <si>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</si>
  <si>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</si>
  <si>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</si>
  <si>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</si>
  <si>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</si>
  <si>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</si>
  <si>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</si>
  <si>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</si>
  <si>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</si>
  <si>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</si>
  <si>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</si>
  <si>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</si>
  <si>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</si>
  <si>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</si>
  <si>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</si>
  <si>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</si>
  <si>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</si>
  <si>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</si>
  <si>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</si>
  <si>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</si>
  <si>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</si>
  <si>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</si>
  <si>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</si>
  <si>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</si>
  <si>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</si>
  <si>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</si>
  <si>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</si>
  <si>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</si>
  <si>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</si>
  <si>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</si>
  <si>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</si>
  <si>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</si>
  <si>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</si>
  <si>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</si>
  <si>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</si>
  <si>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</si>
  <si>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</si>
  <si>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</si>
  <si>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</si>
  <si>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</si>
  <si>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</si>
  <si>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</si>
  <si>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</si>
  <si>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</si>
  <si>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</si>
  <si>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</si>
  <si>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</si>
  <si>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</si>
  <si>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</si>
  <si>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</si>
  <si>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</si>
  <si>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</si>
  <si>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</si>
  <si>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</si>
  <si>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</si>
  <si>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</si>
  <si>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</si>
  <si>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</si>
  <si>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</si>
  <si>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</si>
  <si>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</si>
  <si>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</si>
  <si>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</si>
  <si>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</si>
  <si>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</si>
  <si>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</si>
  <si>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</si>
  <si>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</si>
  <si>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</si>
  <si>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</si>
  <si>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</si>
  <si>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</si>
  <si>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</si>
  <si>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</si>
  <si>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</si>
  <si>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</si>
  <si>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</si>
  <si>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</si>
  <si>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</si>
  <si>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</si>
  <si>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</si>
  <si>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</si>
  <si>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</si>
  <si>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</si>
  <si>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</si>
  <si>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</si>
  <si>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</si>
  <si>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</si>
  <si>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</si>
  <si>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</si>
  <si>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</si>
  <si>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</si>
  <si>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</si>
  <si>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</si>
  <si>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</si>
  <si>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</si>
  <si>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</si>
  <si>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</si>
  <si>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</si>
  <si>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</si>
  <si>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</si>
  <si>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</si>
  <si>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</si>
  <si>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</si>
  <si>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</si>
  <si>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</si>
  <si>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</si>
  <si>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</si>
  <si>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</si>
  <si>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</si>
  <si>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</si>
  <si>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</si>
  <si>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</si>
  <si>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</si>
  <si>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</si>
  <si>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</si>
  <si>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</si>
  <si>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</si>
  <si>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</si>
  <si>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</si>
  <si>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</si>
  <si>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</si>
  <si>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</si>
  <si>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</si>
  <si>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</si>
  <si>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</si>
  <si>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</si>
  <si>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</si>
  <si>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</si>
  <si>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</si>
  <si>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</si>
  <si>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</si>
  <si>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</si>
  <si>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</si>
  <si>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</si>
  <si>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</si>
  <si>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</si>
  <si>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</si>
  <si>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</si>
  <si>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</si>
  <si>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</si>
  <si>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</si>
  <si>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</si>
  <si>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</si>
  <si>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</si>
  <si>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</si>
  <si>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</si>
  <si>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</si>
  <si>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</si>
  <si>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</si>
  <si>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</si>
  <si>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</si>
  <si>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</si>
  <si>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</si>
  <si>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</si>
  <si>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</si>
  <si>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</si>
  <si>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</si>
  <si>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</si>
  <si>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</si>
  <si>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</si>
  <si>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</si>
  <si>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</si>
  <si>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</si>
  <si>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</si>
  <si>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</si>
  <si>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</si>
  <si>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</si>
  <si>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</si>
  <si>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</si>
  <si>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</si>
  <si>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</si>
  <si>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</si>
  <si>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</si>
  <si>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</si>
  <si>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</si>
  <si>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</si>
  <si>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</si>
  <si>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</si>
  <si>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</si>
  <si>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</si>
  <si>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</si>
  <si>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</si>
  <si>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</si>
  <si>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</si>
  <si>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</si>
  <si>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</si>
  <si>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</si>
  <si>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</si>
  <si>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</si>
  <si>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</si>
  <si>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</si>
  <si>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</si>
  <si>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</si>
  <si>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</si>
  <si>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</si>
  <si>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</si>
  <si>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</si>
  <si>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</si>
  <si>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</si>
  <si>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</si>
  <si>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</si>
  <si>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</si>
  <si>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</si>
  <si>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</si>
  <si>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</si>
  <si>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</si>
  <si>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</si>
  <si>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</si>
  <si>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</si>
  <si>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</si>
  <si>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</si>
  <si>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</si>
  <si>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</si>
  <si>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</si>
  <si>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</si>
  <si>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</si>
  <si>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</si>
  <si>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</si>
  <si>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</si>
  <si>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</si>
  <si>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</si>
  <si>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</si>
  <si>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</si>
  <si>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</si>
  <si>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</si>
  <si>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</si>
  <si>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</si>
  <si>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</si>
  <si>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</si>
  <si>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</si>
  <si>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</si>
  <si>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</si>
  <si>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</si>
  <si>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</si>
  <si>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</si>
  <si>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</si>
  <si>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</si>
  <si>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</si>
  <si>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</si>
  <si>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</si>
  <si>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</si>
  <si>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</si>
  <si>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</si>
  <si>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</si>
  <si>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</si>
  <si>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</si>
  <si>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</si>
  <si>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</si>
  <si>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</si>
  <si>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</si>
  <si>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</si>
  <si>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</si>
  <si>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</si>
  <si>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</si>
  <si>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</si>
  <si>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</si>
  <si>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</si>
  <si>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</si>
  <si>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</si>
  <si>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</si>
  <si>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</si>
  <si>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</si>
  <si>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</si>
  <si>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</si>
  <si>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</si>
  <si>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</si>
  <si>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</si>
  <si>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</si>
  <si>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</si>
  <si>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</si>
  <si>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</si>
  <si>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</si>
  <si>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</si>
  <si>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</si>
  <si>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</si>
  <si>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</si>
  <si>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</si>
  <si>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</si>
  <si>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</si>
  <si>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</si>
  <si>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</si>
  <si>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</si>
  <si>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</si>
  <si>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</si>
  <si>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</si>
  <si>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</si>
  <si>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</si>
  <si>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</si>
  <si>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</si>
  <si>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</si>
  <si>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</si>
  <si>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</si>
  <si>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</si>
  <si>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</si>
  <si>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</si>
  <si>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</si>
  <si>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</si>
  <si>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</si>
  <si>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</si>
  <si>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</si>
  <si>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</si>
  <si>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</si>
  <si>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</si>
  <si>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</si>
  <si>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</si>
  <si>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</si>
  <si>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</si>
  <si>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</si>
  <si>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</si>
  <si>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</si>
  <si>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</si>
  <si>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</si>
  <si>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</si>
  <si>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</si>
  <si>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</si>
  <si>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</si>
  <si>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</si>
  <si>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</si>
  <si>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</si>
  <si>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</si>
  <si>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</si>
  <si>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</si>
  <si>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</si>
  <si>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</si>
  <si>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</si>
  <si>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</si>
  <si>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</si>
  <si>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</si>
  <si>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</si>
  <si>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</si>
  <si>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</si>
  <si>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</si>
  <si>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</si>
  <si>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</si>
  <si>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</si>
  <si>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</si>
  <si>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</si>
  <si>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</si>
  <si>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</si>
  <si>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</si>
  <si>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</si>
  <si>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</si>
  <si>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</si>
  <si>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</si>
  <si>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</si>
  <si>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</si>
  <si>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</si>
  <si>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</si>
  <si>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</si>
  <si>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</si>
  <si>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</si>
  <si>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</si>
  <si>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</si>
  <si>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</si>
  <si>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</si>
  <si>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</si>
  <si>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</si>
  <si>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</si>
  <si>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</si>
  <si>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</si>
  <si>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</si>
  <si>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</si>
  <si>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</si>
  <si>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</si>
  <si>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</si>
  <si>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</si>
  <si>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</si>
  <si>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</si>
  <si>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</si>
  <si>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</si>
  <si>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</si>
  <si>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</si>
  <si>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</si>
  <si>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</si>
  <si>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</si>
  <si>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</si>
  <si>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</si>
  <si>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</si>
  <si>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</si>
  <si>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</si>
  <si>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</si>
  <si>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</si>
  <si>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</si>
  <si>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</si>
  <si>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</si>
  <si>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</si>
  <si>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</si>
  <si>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</si>
  <si>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</si>
  <si>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</si>
  <si>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</si>
  <si>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</si>
  <si>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</si>
  <si>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</si>
  <si>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</si>
  <si>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</si>
  <si>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</si>
  <si>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</si>
  <si>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</si>
  <si>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</si>
  <si>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</si>
  <si>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</si>
  <si>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</si>
  <si>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</si>
  <si>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</si>
  <si>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</si>
  <si>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</si>
  <si>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</si>
  <si>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</si>
  <si>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</si>
  <si>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</si>
  <si>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</si>
  <si>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</si>
  <si>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</si>
  <si>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</si>
  <si>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</si>
  <si>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</si>
  <si>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</si>
  <si>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</si>
  <si>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</si>
  <si>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</si>
  <si>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</si>
  <si>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</si>
  <si>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</si>
  <si>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</si>
  <si>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</si>
  <si>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</si>
  <si>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</si>
  <si>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</si>
  <si>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</si>
  <si>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</si>
  <si>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</si>
  <si>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</si>
  <si>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</si>
  <si>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</si>
  <si>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</si>
  <si>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</si>
  <si>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</si>
  <si>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</si>
  <si>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</si>
  <si>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</si>
  <si>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</si>
  <si>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</si>
  <si>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</si>
  <si>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</si>
  <si>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</si>
  <si>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</si>
  <si>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</si>
  <si>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</si>
  <si>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</si>
  <si>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</si>
  <si>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</si>
  <si>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</si>
  <si>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</si>
  <si>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</si>
  <si>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</si>
  <si>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</si>
  <si>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</si>
  <si>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</si>
  <si>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</si>
  <si>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</si>
  <si>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</si>
  <si>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</si>
  <si>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</si>
  <si>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</si>
  <si>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</si>
  <si>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</si>
  <si>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</si>
  <si>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</si>
  <si>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</si>
  <si>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</si>
  <si>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</si>
  <si>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</si>
  <si>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</si>
  <si>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</si>
  <si>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</si>
  <si>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</si>
  <si>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</si>
  <si>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</si>
  <si>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</si>
  <si>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</si>
  <si>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</si>
  <si>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</si>
  <si>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</si>
  <si>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</si>
  <si>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</si>
  <si>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</si>
  <si>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</si>
  <si>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</si>
  <si>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</si>
  <si>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</si>
  <si>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</si>
  <si>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</si>
  <si>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</si>
  <si>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</si>
  <si>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</si>
  <si>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</si>
  <si>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</si>
  <si>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</si>
  <si>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</si>
  <si>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</si>
  <si>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</si>
  <si>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</si>
  <si>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</si>
  <si>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</si>
  <si>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</si>
  <si>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</si>
  <si>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</si>
  <si>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</si>
  <si>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</si>
  <si>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</si>
  <si>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</si>
  <si>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</si>
  <si>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</si>
  <si>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</si>
  <si>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</si>
  <si>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</si>
  <si>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</si>
  <si>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</si>
  <si>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</si>
  <si>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</si>
  <si>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</si>
  <si>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</si>
  <si>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</si>
  <si>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</si>
  <si>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</si>
  <si>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</si>
  <si>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</si>
  <si>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</si>
  <si>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</si>
  <si>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</si>
  <si>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</si>
  <si>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</si>
  <si>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</si>
  <si>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</si>
  <si>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</si>
  <si>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</si>
  <si>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</si>
  <si>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</si>
  <si>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</si>
  <si>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</si>
  <si>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</si>
  <si>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</si>
  <si>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</si>
  <si>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</si>
  <si>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</si>
  <si>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</si>
  <si>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</si>
  <si>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</si>
  <si>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</si>
  <si>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</si>
  <si>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</si>
  <si>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</si>
  <si>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</si>
  <si>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</si>
  <si>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</si>
  <si>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</si>
  <si>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</si>
  <si>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</si>
  <si>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</si>
  <si>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</si>
  <si>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</si>
  <si>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</si>
  <si>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</si>
  <si>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</si>
  <si>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</si>
  <si>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</si>
  <si>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</si>
  <si>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</si>
  <si>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</si>
  <si>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</si>
  <si>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</si>
  <si>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</si>
  <si>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</si>
  <si>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</si>
  <si>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</si>
  <si>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</si>
  <si>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</si>
  <si>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</si>
  <si>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</si>
  <si>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</si>
  <si>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</si>
  <si>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</si>
  <si>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</si>
  <si>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</si>
  <si>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</si>
  <si>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</si>
  <si>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</si>
  <si>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</si>
  <si>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</si>
  <si>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</si>
  <si>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</si>
  <si>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</si>
  <si>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</si>
  <si>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</si>
  <si>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</si>
  <si>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</si>
  <si>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</si>
  <si>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</si>
  <si>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</si>
  <si>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</si>
  <si>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</si>
  <si>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</si>
  <si>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</si>
  <si>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</si>
  <si>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</si>
  <si>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</si>
  <si>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</si>
  <si>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</si>
  <si>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</si>
  <si>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</si>
  <si>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</si>
  <si>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</si>
  <si>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</si>
  <si>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</si>
  <si>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</si>
  <si>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</si>
  <si>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</si>
  <si>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</si>
  <si>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</si>
  <si>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</si>
  <si>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</si>
  <si>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</si>
  <si>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</si>
  <si>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</si>
  <si>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</si>
  <si>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</si>
  <si>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</si>
  <si>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</si>
  <si>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</si>
  <si>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</si>
  <si>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</si>
  <si>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</si>
  <si>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</si>
  <si>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</si>
  <si>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</si>
  <si>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</si>
  <si>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</si>
  <si>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</si>
  <si>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</si>
  <si>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</si>
  <si>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</si>
  <si>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</si>
  <si>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</si>
  <si>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</si>
  <si>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</si>
  <si>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</si>
  <si>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</si>
  <si>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</si>
  <si>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</si>
  <si>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</si>
  <si>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</si>
  <si>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</si>
  <si>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</si>
  <si>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</si>
  <si>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</si>
  <si>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</si>
  <si>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</si>
  <si>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</si>
  <si>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</si>
  <si>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</si>
  <si>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</si>
  <si>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</si>
  <si>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</si>
  <si>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</si>
  <si>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</si>
  <si>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</si>
  <si>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</si>
  <si>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</si>
  <si>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</si>
  <si>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</si>
  <si>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</si>
  <si>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</si>
  <si>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</si>
  <si>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</si>
  <si>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</si>
  <si>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</si>
  <si>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</si>
  <si>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</si>
  <si>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</si>
  <si>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</si>
  <si>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</si>
  <si>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</si>
  <si>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</si>
  <si>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</si>
  <si>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</si>
  <si>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</si>
  <si>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</si>
  <si>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</si>
  <si>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</si>
  <si>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</si>
  <si>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</si>
  <si>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</si>
  <si>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</si>
  <si>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</si>
  <si>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</si>
  <si>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</si>
  <si>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</si>
  <si>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</si>
  <si>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</si>
  <si>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</si>
  <si>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</si>
  <si>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</si>
  <si>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</si>
  <si>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</si>
  <si>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</si>
  <si>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</si>
  <si>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</si>
  <si>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</si>
  <si>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</si>
  <si>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</si>
  <si>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</si>
  <si>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</si>
  <si>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</si>
  <si>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</si>
  <si>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</si>
  <si>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</si>
  <si>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</si>
  <si>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</si>
  <si>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</si>
  <si>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</si>
  <si>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</si>
  <si>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</si>
  <si>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</si>
  <si>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</si>
  <si>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εσοδα: ΚΑΕ κρατήσεων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</si>
  <si>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</si>
  <si>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</si>
  <si>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</si>
  <si>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</si>
  <si>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</si>
  <si>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</si>
  <si>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</si>
  <si>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</si>
  <si>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</si>
  <si>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</si>
  <si>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</si>
  <si>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από ταμεικό 2020 ΕΘΝΙΚΟ-&gt;</t>
  </si>
  <si>
    <t>από ταμεικό 2020 ΕΣΠΑ-&gt;</t>
  </si>
  <si>
    <t>α/α</t>
  </si>
  <si>
    <t>ΚΑΕ</t>
  </si>
  <si>
    <t>ΠΕΡΙΓΡΑΦΗ ΔΑΠΑΝΗΣ- ΑΝΑΓΚΗΣ</t>
  </si>
  <si>
    <t>ΠΟΣΟ</t>
  </si>
  <si>
    <t>ΣΥΝΟΛΟ ΛΕΙΤΟΥΡΓΙΚΑ</t>
  </si>
  <si>
    <t>ΣΥΝΟΛΟ:</t>
  </si>
  <si>
    <t>ΒΟΜ : ΣΑΜΟΥ</t>
  </si>
  <si>
    <t>Προμήθεια υγρών καυσίμων &amp; λιπαντικών</t>
  </si>
  <si>
    <t>0261</t>
  </si>
  <si>
    <t>0263</t>
  </si>
  <si>
    <t>0889</t>
  </si>
  <si>
    <t>ΒΟΜ : ΚΕΝΤΡΙΚΕΣ ΔΑΠΑΝΕΣ</t>
  </si>
  <si>
    <t>ΔΑΠΑΝΗ</t>
  </si>
  <si>
    <t>ΚΔΟΥ</t>
  </si>
  <si>
    <t>Παροχή υπηρεσιών αναπαραγωγής (Εκτύπωση - φωτοτυπίες – σκανάρισμα) Σχεδίων μεγάλων διαστάσεων – Τευχών δημοπράτησης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</si>
  <si>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</si>
  <si>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</si>
  <si>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</si>
  <si>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</si>
  <si>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</si>
  <si>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0212 κλπ</t>
  </si>
  <si>
    <t>3000</t>
  </si>
  <si>
    <t>ΒΟΜ : ΒΙΒΛΙΟΘΗΚΗΣ</t>
  </si>
  <si>
    <t>1259</t>
  </si>
  <si>
    <t>ΒΟΜ : ΑΘΗΝΑΣ</t>
  </si>
  <si>
    <t xml:space="preserve">Μεταφορές φοιτητών από και προς το λόφο του Πανεπιστημίου με το Αστικό KTEΛ </t>
  </si>
  <si>
    <t>Λήψη Υπηρεσιών  για την άμεση αποκατάσταση των προβλημάτων που παρουσιάζονται στις κτιριακές  εγκαταστάσεις της μονάδας  Ανταλλακτικά πόμολα, κλειδαριές πορτών παραθύρων, τζάμια .κτλ</t>
  </si>
  <si>
    <t>Υπηρεσίες (εργασία) για συντήρηση υδραυλικών και ηλεκτρολογικών εγκαταστάσεων.</t>
  </si>
  <si>
    <t>0887</t>
  </si>
  <si>
    <t>Λήψη Υπηρεσιών  για την άμεση αποκατάσταση των προβλημάτων που παρουσιάζονται στον μηχανολογικό εξοπλισμό της μονάδας</t>
  </si>
  <si>
    <t>0899</t>
  </si>
  <si>
    <t>Προμήθεια υλικών για την άμεση αποκατάσταση των προβλημάτων που παρουσιάζονται στις κτιριακές μηχανολογικές κλπ εγκαταστάσεις της μονάδας.</t>
  </si>
  <si>
    <t xml:space="preserve">Ηλεκτρολογικό υλικό , πρίζες, μετασχηματιστές, μπαταρίες, ρελέ, καλώδια, διακόπτες  εργαλεία  κλπ ηλεκτρολογικά </t>
  </si>
  <si>
    <t>Προμήθεια υλικών για την άμεση αποκατάσταση των προβλημάτων που παρουσιάζονται στον εξοπλισμό της μονάδας</t>
  </si>
  <si>
    <t>Προμήθεια ξηρογραφικού χαρτιού και τονερ φωτοτυπικών</t>
  </si>
  <si>
    <t>Διάφορες προμήθειες Ετήσια δαπάνη της μονάδας</t>
  </si>
  <si>
    <t>ΠΡΟΥΠΟΛΟΓΙΣΜΟΣ 2022</t>
  </si>
  <si>
    <t>ΣΥΝΟΛΟ Π/Υ 2022</t>
  </si>
  <si>
    <t>Μεταφορές αγαθών (περιλ/νται πλοηγικά &amp; τέλη αερ/μίου &amp; φορτ/κα</t>
  </si>
  <si>
    <t>Μεταφορές ανάμεσα στα κτίρια της Μονάδας ( εκκένωση Καρραδείου)</t>
  </si>
  <si>
    <t>Ύδρευση &amp; άρδευση</t>
  </si>
  <si>
    <t>Για μίσθωση ακινήτων</t>
  </si>
  <si>
    <t>Συντήρηση &amp; επισκευή λοιπών μονίμων  εγκαταστάσεων</t>
  </si>
  <si>
    <t>Μικρό επισκευές</t>
  </si>
  <si>
    <t>Προμήθεια χαρτιού, γραφικής ύλης ( και μικροαντικειμένων γραφείου)</t>
  </si>
  <si>
    <t>Γραφική ύλη</t>
  </si>
  <si>
    <t xml:space="preserve">Ανανέωση Φαρμακείου </t>
  </si>
  <si>
    <t xml:space="preserve">Καύσιμα θέρμανσης </t>
  </si>
  <si>
    <t>Λοιπές Χορηγίες Κοινωνικής Πρόνοιας (Φοιτητικές Εστίες, φοιτητική Λέσχη)</t>
  </si>
  <si>
    <t>Σύμβαση  Συντήρηση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</si>
  <si>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</si>
  <si>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</si>
  <si>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Τελετή παράδοσης-παραλαβής, 
προμήθεια σταντ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</si>
  <si>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</si>
  <si>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</si>
  <si>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</si>
  <si>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</si>
  <si>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</si>
  <si>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αδειών χρήσης λογισμικού ασφαλείας  Kaspersky 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</si>
  <si>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</si>
  <si>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</si>
  <si>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</si>
  <si>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</si>
  <si>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</si>
  <si>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</si>
  <si>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</si>
  <si>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</si>
  <si>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Συντήρηση &amp; επισκευή κτιρών</t>
  </si>
  <si>
    <t>ΠΔΕ_ΕΘΝΙΚΟ ΣΚΕΛΟΣ (ΕΠΑ)</t>
  </si>
  <si>
    <t>Μεταφορές φοιτητών από την Πόλη της Χίου στις ΦΚΧ</t>
  </si>
  <si>
    <t xml:space="preserve">Πλυντικά </t>
  </si>
  <si>
    <t>Καθαρισμός μοκετών</t>
  </si>
  <si>
    <t>Δαπάνες καθαρισμού γραφείων</t>
  </si>
  <si>
    <t>Εργολάβος καθαριότητας</t>
  </si>
  <si>
    <t xml:space="preserve">Συντήρηση &amp; επισκευή κτιρίων.  </t>
  </si>
  <si>
    <t>Συντήρηση &amp; επισκευή κτιρίων. Εργασίες συντήρησης κτιρίων</t>
  </si>
  <si>
    <t xml:space="preserve">Λοιπές δαπάνες. Μικροεπισκευές </t>
  </si>
  <si>
    <t xml:space="preserve"> Προμήθεια ειδών συντήρησης και επισκευής κτιρίων γενικά.  </t>
  </si>
  <si>
    <t xml:space="preserve"> Προμήθεια ειδών συντήρησης και επισκευής κτιρίων γενικά. Προμήθεια οικοδομικών υλικών, τζάμια κλπ.</t>
  </si>
  <si>
    <t xml:space="preserve">Προμήθεια υλικού εκτυπώσεων &amp; βιβλιοδετήσεων
</t>
  </si>
  <si>
    <t xml:space="preserve">5000-6000 κόλες εξετάσεων που αφορά ΤΜΟΔ </t>
  </si>
  <si>
    <t xml:space="preserve">Διάφορες προμήθειες που δεν κατονομάζονται ειδικά </t>
  </si>
  <si>
    <t xml:space="preserve">Στεφάνια και ανθοσυνθέσεις </t>
  </si>
  <si>
    <t>Για μικροεπισκευές και προμήθεια υλικών οικοδομικών ηλεκτρικών υδραυλικών κλπ.</t>
  </si>
  <si>
    <t>Καρέκλες γραφείου τροχήλατες</t>
  </si>
  <si>
    <t xml:space="preserve"> ΑΝΕΞΟΦΛΗΤΕΣ 2022</t>
  </si>
  <si>
    <t>εκρεμμείς διαδικασίες 2022</t>
  </si>
  <si>
    <t>ΜΙΣΘΩΣΗ ΕΣΤΙΑΤΟΡΙΟΥ ΙΩΑΝΝΗ ΤΖΑΤΖΟΓΛΟΥ</t>
  </si>
  <si>
    <t>ΜΙΣΘΩΣΗ ΚΤΙΡΙΟΥ ΙΔΙΟΚΤΗΣΙΑΣ ΑΙΚΑΤΕΡΙΝΗΣ ΜΗΝΑ</t>
  </si>
  <si>
    <t>ΜΙΣΘΩΣΗ ΚΛΙΝΩΝ ΚΥΒΕΛΗΣ ΤΖΑΤΖΟΓΛΟΥ</t>
  </si>
  <si>
    <t>0813Α</t>
  </si>
  <si>
    <t>ΜΙΣΘΩΣΗ ΚΤΙΡΙΟΥ ΙΔΙΟΚΤΗΣΙΑΣ ΚΟΝΤΟΥ</t>
  </si>
  <si>
    <t>2639A</t>
  </si>
  <si>
    <t>ΣΤΕΓΑΣΗ (συντήρηση φοιτ. Κατοικιών)</t>
  </si>
  <si>
    <t>ΜΙΣΘΩΜΑΤΑ ΚΤΙΡΙΩΝ</t>
  </si>
  <si>
    <t>ΣΥΝΤΗΡΗΣΕΙΣ ΚΤΙΡΙΩΝ</t>
  </si>
  <si>
    <t>ΕΙΔΗ ΣΥΝΤΗΡΗΣΗΣ ΚΤΙΡΙΩΝ</t>
  </si>
  <si>
    <t>ΕΙΔΗ ΣΥΝΤΗΡΗΣΗΣ ΛΟΙΠΩΝ ΕΓΚΑΤΑΣΤΑΣΕΩΝ</t>
  </si>
  <si>
    <t>ΚΤΕΛ</t>
  </si>
  <si>
    <t>ΗΧΗΤΙΚΗ ΚΑΛΥΨΗ ΟΡΚΩΜΟΣΙΑΣ</t>
  </si>
  <si>
    <t>ΜΕΤΑΦΟΡΕΣ ΑΓΑΘΩΝ</t>
  </si>
  <si>
    <t>ΕΚΤΥΠΩΣΗ ΚΟΛΛΕΣ ΕΞΕΤΑΣΕΩΝ</t>
  </si>
  <si>
    <t>ΕΡΓΑΣΙΕΣ ΜΕΤΑΦΟΡΙΚΩΝ ΜΕΣΩΝ</t>
  </si>
  <si>
    <t>ΑΝΤΑΛΛΑΚΤΙΚΑ ΜΕΤΑΦΟΡΙΚΩΝ ΜΕΣΩΝ</t>
  </si>
  <si>
    <t>1439A</t>
  </si>
  <si>
    <t>ΕΙΔΗ ΣΥΝΤΗΡΗΣΗΣ ΜΗΧ/ΚΟΥ ΕΞΟΠΛΙΣΜΟΥ</t>
  </si>
  <si>
    <t>ΗΛΕΚΤΡΟΝΙΚΟΣ ΕΞΟΠΛΙΣΜΟΣ</t>
  </si>
  <si>
    <t>ΛΟΙΠΕΣ ΔΑΠΑΝΕΣ</t>
  </si>
  <si>
    <t>ΔΙΑΦΟΡΕΣ ΠΡΟΜΗΘΕΙΕΣ ΠΟΥ ΔΕΝ ΚΑΤΟΝΟΜΑΖΟΝΤΑΙ ΕΙΔΙΚΑ</t>
  </si>
  <si>
    <t>ΠΡΟΜΗΘΕΙΑ ΦΩΤΟΤΥΠΙΚΟΥ ΧΑΡΤΙΟΥ ΚΑΙ ΤΟΝΕΡ</t>
  </si>
  <si>
    <t>ΓΡΑΦΙΚΗ ΥΛΗ</t>
  </si>
  <si>
    <t>ΕΠΙΠΛΑ</t>
  </si>
  <si>
    <t>Υπερωριακή απασχόληση αποσπασμένου κ. Θεόδωρου Κωστή σε Ευρωβουλευτή</t>
  </si>
  <si>
    <t xml:space="preserve">Μισθώματα Κτηρίων </t>
  </si>
  <si>
    <t>έχει σύμβαση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</si>
  <si>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</si>
  <si>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</si>
  <si>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</si>
  <si>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</si>
  <si>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Προμήθεια υγρών καυσήμων &amp; λιπαντικών</t>
  </si>
  <si>
    <t xml:space="preserve">ΒΟΜ: </t>
  </si>
  <si>
    <t>ΜΥΤΙΛΗΝΗΣ</t>
  </si>
  <si>
    <t>ΑΝΕΛΑΣΤΙΚΕΣ ΔΑΠΑΝΕΣ 2023</t>
  </si>
  <si>
    <t>Σύντομη περιγραφή δαπάνης</t>
  </si>
  <si>
    <t>ΣΤΕΓΑΣΗ ΦΟΙΤΗΤΩΝ (Δαπάνες φοιτητικών κατοικιών + δαπάνη ύδρευσης ΦΚΜ)</t>
  </si>
  <si>
    <r>
      <t>ΣΤΕΓΑΣΗ ΦΟΙΤΗΤΩΝ (Μισθώματα)</t>
    </r>
    <r>
      <rPr>
        <sz val="11"/>
        <color rgb="FFC00000"/>
        <rFont val="Calibri"/>
        <family val="2"/>
        <charset val="161"/>
      </rPr>
      <t>*     </t>
    </r>
    <r>
      <rPr>
        <sz val="11"/>
        <color theme="1"/>
        <rFont val="Calibri"/>
        <family val="2"/>
        <charset val="161"/>
      </rPr>
      <t>                        </t>
    </r>
  </si>
  <si>
    <t>Μισθώματα 4 κτιρίων</t>
  </si>
  <si>
    <t>Μεταφορά Φοιτητών(ΚΤΕΛ)</t>
  </si>
  <si>
    <t>Καύσιμα (πετρ. Θέρμανσης, κίνησης βενζίνες)</t>
  </si>
  <si>
    <t>Υπηρεσίες της ανέλκυσης καθέλκυσης του καθαρισμού και της βαφής των υφάλων κ.α. ΕΣ Αμφιτρίτη.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</si>
  <si>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</si>
  <si>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</si>
  <si>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</si>
  <si>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0881Α/ 1431Α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</si>
  <si>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</si>
  <si>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</si>
  <si>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</si>
  <si>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Δαπάνη Ύδρευσης</t>
  </si>
  <si>
    <t>Λοιπές δαπάνες. Μικροεπισκευές</t>
  </si>
  <si>
    <r>
      <t xml:space="preserve">Εκπεδευτική εκδρομή τμήματος Γεωγρφίας&amp; Περιβάλλοντος </t>
    </r>
    <r>
      <rPr>
        <sz val="11"/>
        <color rgb="FF7030A0"/>
        <rFont val="Calibri"/>
        <family val="2"/>
        <charset val="161"/>
        <scheme val="minor"/>
      </rPr>
      <t>**</t>
    </r>
  </si>
  <si>
    <t>ΧΙΟΥ</t>
  </si>
  <si>
    <t xml:space="preserve">Δημοσίευση στον έντυπο τύπο, των ανακοινώσεων προκηρύξεων θέσεων προσωπικού ΝΕΑ ΣΥΜΒΑΣΗ </t>
  </si>
  <si>
    <t>φιορη</t>
  </si>
  <si>
    <t>ΔΗΜΟΣΙΕΥΣΕΙΣ ΑΓΟΝΩΝ ΔΙΑΓΩΝΙΣΜΩΝ (εσπα ΚΛΠ)</t>
  </si>
  <si>
    <t>συμΒαση COURIER (NEA)</t>
  </si>
  <si>
    <t>ΣΥΝΔΡΟΜΕΣ ΝΟΜΙΚΗΣ ΥΠΗΡΕΣΙΑΣ</t>
  </si>
  <si>
    <t>0419α</t>
  </si>
  <si>
    <t>Πιστοποίηση του Πανεπιστημίου Αιγαίου κατά το πρότυπου ΕΛΟΤ 1429:2008 Τύπος Α’ και Β’ και ετήσια επιθεώρηση για το έτος 2023</t>
  </si>
  <si>
    <t>ΜΑΤΣΟΣ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</si>
  <si>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2023</t>
  </si>
  <si>
    <t>Έγκριση ανάθεσης για την ανανέωση συμβολαίου υποστήριξης – άδειας χρήσης του λογισμικού ACE ERP για την περίοδο 2023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</si>
  <si>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</si>
  <si>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</si>
  <si>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</si>
  <si>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</si>
  <si>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</si>
  <si>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</si>
  <si>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</si>
  <si>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</si>
  <si>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</si>
  <si>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ΦΟΡΟΣ ΕΠΙ ΠΡΟΣΟΔΩΝ</t>
  </si>
  <si>
    <t>ΙΔΟΧ ΚΑΘΑΡΙΟΤΗΤΑ ΕΦΚΑ (1/1-31/3)</t>
  </si>
  <si>
    <t>ΣΥΜΒΑΣΗ ΚΑΘΑΡΙΟΤΗΤΑΣ</t>
  </si>
  <si>
    <t>0289A</t>
  </si>
  <si>
    <t>Ασκούμενοι Δικηγόροι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</si>
  <si>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 xml:space="preserve">Σύμφωνα με τις οδηγίες το σύνολο των εξόδων πρέπει να παρουσιάζει πλεόνασμα 2,5% με σταθερές τις δαπάνες σίτισης και μισθοδοσίας 407/80 &amp; στεγαστικό  άρα το ποσό πλεονάσματος που αναλογεί στις ανωτέρω δαπάνες είναι  : </t>
    </r>
    <r>
      <rPr>
        <b/>
        <i/>
        <sz val="11"/>
        <color theme="1"/>
        <rFont val="Calibri"/>
        <family val="2"/>
        <charset val="161"/>
        <scheme val="minor"/>
      </rPr>
      <t>116.478,75€</t>
    </r>
    <r>
      <rPr>
        <i/>
        <sz val="11"/>
        <color theme="1"/>
        <rFont val="Calibri"/>
        <family val="2"/>
        <charset val="161"/>
        <scheme val="minor"/>
      </rPr>
      <t>=(1.470.150+189.000 + 3.000.000)*2,5%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</si>
  <si>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11738,32 για συμφωνια με δημοσιονομικο αποτέλεσμα συνοπτικου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</si>
  <si>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</si>
  <si>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</si>
  <si>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</si>
  <si>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ΒΟΜ : ΛΗΜΝΟΥ</t>
  </si>
  <si>
    <t>ΛΙΣΤΑ ΑΝΑΛΥΣΗ  ΑΝΑΓΚΩΝ 2023 (λειτουργικά)</t>
  </si>
  <si>
    <t>ΒΟΜ : ΣΥΡΟΥ</t>
  </si>
  <si>
    <t>Μισθώματα Κτηρίων</t>
  </si>
  <si>
    <t>Ύδρευση</t>
  </si>
  <si>
    <t>ΛΙΣΤΑ ΑΝΑΓΚΩΝ 2023 (λειτουργικά)</t>
  </si>
  <si>
    <t>ΜΗ ΤΙΙΜΟΓΗΜΕΝΕΣ ΔΙΑΔΙΑΚΑΣΙΕΣ 2022</t>
  </si>
  <si>
    <t>ΧΡΗΣΗ ΤΑΜΕΙΑΚΟΥ 2022</t>
  </si>
  <si>
    <t>ΣΙΤΙΣΗ από επιχ 2022</t>
  </si>
  <si>
    <t>ΑΝΕΞΟΦΛΗΤΑ 2022 Σίτιση</t>
  </si>
  <si>
    <t>ΑΝΕΞΟΦΛΗΤΑ 2022 407/80</t>
  </si>
  <si>
    <t>ΑΝΕΞΟΦΛΗΤΑ 2022 ΣΤΕΓΑΣΙΚΟ ΕΠΙΔΟΜΑ</t>
  </si>
  <si>
    <t>ΑΝΕΞΟΦΛΗΤΑ 2022 Λειτουργικά</t>
  </si>
  <si>
    <t>Ανεξόφλητα 2022-&gt;</t>
  </si>
  <si>
    <t>Ανεξόφλητες υποχρεώσεις 2022  με χρήση ταμειακού υπολοιπου -&gt;</t>
  </si>
  <si>
    <t>ανεκτέλεστες διαδικασίες 2022 με χρήση ταμειακού υπολοίπου</t>
  </si>
  <si>
    <t>Από τις νομικές δεσμεύσεις έχουν αφαιρεθεί 4.967,55 ΠΔ407 που προστέθηκαν σε Τ113</t>
  </si>
  <si>
    <t>Προμήθεια γραφικής ύλης ,κόλλες για εξετάσεις φάκελοι για εγγραφές κτλ. - Ετήσια δαπάνη της μονάδας</t>
  </si>
  <si>
    <t xml:space="preserve">Είδη πρώτης βοήθειας για Γυμναστήριο , φαρμακείο σκάφους κτλ </t>
  </si>
  <si>
    <t>Λοιπά υλικά καθαριότητας: χειροπετσέτες κ.α.</t>
  </si>
  <si>
    <t xml:space="preserve">Συντήρηση &amp; επισκευή λοιπού εξοπλισμού </t>
  </si>
  <si>
    <t xml:space="preserve">Συντήρηση συστήματος πυρασφάλειας στο κτίριο Λ. Δημοκρατίας 66 (κτίριο Κοντού) </t>
  </si>
  <si>
    <t xml:space="preserve">Μυοκτονία και απεντόμωση </t>
  </si>
  <si>
    <t xml:space="preserve">Δημοσίευση προκήριξης  Διαγωνισμού </t>
  </si>
  <si>
    <t>0711</t>
  </si>
  <si>
    <t>ΕΞΟΔΑ ΚΙΝΗΣΗΣ ΓΙΑ ΕΚΤΕΛΕΣΗ ΥΠΗΡΕΣΙΑΣ ΣΤΟ ΕΣΩΤΕΡΙΚΟ ΥΠΑΛΛΗΛΩΝ</t>
  </si>
  <si>
    <t>0715Α</t>
  </si>
  <si>
    <t>ΕΞΟΔΑ ΔΙΑΝΥΚΤΕΡΕΥΣΗΣ ΕΣΩΤΕΡΙΚΟΥ ΥΠΑΛΛΗΛΩΝ</t>
  </si>
  <si>
    <t>ΕΞΟΔΑ ΚΙΝΗΣΗΣ ΥΠΑΛΛΗΛΩΝ ΠΟΥ ΜΕΤΑΚΙΝΟΥΝΤΑΙ ΕΝΤΟΣ ΕΔΡΑ ΓΙΑ ΕΚΤΕΛΕΣΗ ΥΠΗΡΕΣΙΑΣ</t>
  </si>
  <si>
    <t>ΔΙΑΦΗΜΙΣΕΙΣ ΚΑΙ ΔΗΜΟΣΙΕΥΣΕΙΣ</t>
  </si>
  <si>
    <t>ΣΥΝΤΗΡΗΣΗ ΚΑΙ ΕΠΙΣΚΕΥΗ ΛΟΙΠΟΥ ΕΞΟΠΛΙΣΜΟΥ</t>
  </si>
  <si>
    <t>ΑΣΦΑΛΙΣΤΡΑ ΚΑΙ ΦΥΛΑΚΤΡΑ ΑΚΙΝΗΤΩΝ</t>
  </si>
  <si>
    <t>ΤΕΛΗ</t>
  </si>
  <si>
    <t>ΠΡΟΜΗΘΕΙΑ ΕΠΟΠΤΙΚΩΝ ΜΕΣΩ ΔΙΔΑΣΚΑΛΙΑΣ ΠΟΥ ΔΕΝ ΚΑΤΟΝΟΜΑΖΟΝΤΑΙ ΕΙΔΙΚΑ</t>
  </si>
  <si>
    <t xml:space="preserve"> ΠΡΟΜΗΘΕΙΑ ΥΛΙΚΩΝ ΜΗΧΑΝΟΓΡΑΦΙΚΩΝ ΚΑΙ ΛΟΙΠΩΝ ΣΥΝΑΦΩΝ ΕΦΑΡΜΟΓΩΝ</t>
  </si>
  <si>
    <t>ΠΡΟΜΗΘΕΙΑ ΕΙΔΩΝ ΚΑΘΑΡΙΟΤΗΤΑΣ ΚΑΙ ΕΥΠΡΕΠΙΣΜΟΥ</t>
  </si>
  <si>
    <t>Επέκταση συντήρησης/υποστήριξης αποθηκευτικού συστήματος</t>
  </si>
  <si>
    <t>824</t>
  </si>
  <si>
    <t>ΜΕΤΑΦΟΡΕΣ</t>
  </si>
  <si>
    <t>ΣΥΝΤΗΡΗΣΗ ΦΩΤΟΤΥΠΙΚΩΝ ΚΥ-ΠΑΡΑΡΤΗΜΑΤΑ &amp; ΣΥΝΤΗΡΗΣΗ ΒΙΒΛΙΟΣΤΑΣΙΩΝ ΧΙΟΥ</t>
  </si>
  <si>
    <t xml:space="preserve">ΣΥΝΤΗΡΗΣΗ ΠΥΡΑΝΙΧΝΕΥΣΗΣ ΣΥΝΑΓΕΡΜΟΥ ΣΑΜΟΥ- ΧΙΟΥ &amp; ΚΛΙΜΑΤΙΣΤΙΚΑ ΠΑΡΑΡΤΗΜΑΤΩΝ </t>
  </si>
  <si>
    <t>ΑΝΑΝΕΩΣΗ ΣΥΝΔΡΟΜΩΝ ΠΕΡΙΟΔΙΚΩΝ &amp; ΣΥΝΔΡΟΜΗ ΗΛΕΚΤΡΟΝΙΚΩΝ ΒΙΒΛΙΩΝ</t>
  </si>
  <si>
    <t>1261</t>
  </si>
  <si>
    <t>Προμήθεια γραφικής ύλης</t>
  </si>
  <si>
    <t>1281</t>
  </si>
  <si>
    <t>Προμήθεια υλικών μηχανογραφικών και λοιπών συναφών εφαρμογών</t>
  </si>
  <si>
    <t>1312</t>
  </si>
  <si>
    <t>1731</t>
  </si>
  <si>
    <t>Προμηθεια φωτογραφικού &amp; φωτοτυπικού υλικού   (Ετήσια δαπάνη για χαρτι φωτοτυπικού και μελάνια)</t>
  </si>
  <si>
    <t>1899</t>
  </si>
  <si>
    <t>Διάφορες προμήθειες που δεν κατανομάζονται ειδικά</t>
  </si>
  <si>
    <t>7129</t>
  </si>
  <si>
    <t>ΙΔΟΧ ΚΑΘΑΡΙΟΤΗΤΑ (1/1-31/7)</t>
  </si>
  <si>
    <t>Ποσό για 3η τροποποίηση</t>
  </si>
  <si>
    <t>Τελικό διαμορφωμένο ποσό 3ης τροποπ.</t>
  </si>
  <si>
    <t>Ετήσιος έλεγχος-συντήρηση &amp; επισκευή λοιπού εξοπλισμού</t>
  </si>
  <si>
    <t>Προμήθεια Αναλώσιμων πληροφορικής και τόνερ εκτυπωτών</t>
  </si>
  <si>
    <t>Προμήθεια Λαμπτήρων</t>
  </si>
  <si>
    <t>Δαπάνη της μονάδας για προμήθεια υλικών καθαριότητας</t>
  </si>
  <si>
    <t xml:space="preserve">Προμήθεια εργαστηριακών αναλωσίμων σχολής Περιβάλλοντος </t>
  </si>
  <si>
    <t>Αιτιολογία Δαπάνης</t>
  </si>
  <si>
    <r>
      <t xml:space="preserve">Παρατηρήσεις: </t>
    </r>
    <r>
      <rPr>
        <sz val="11"/>
        <color theme="1"/>
        <rFont val="Arial"/>
        <family val="2"/>
        <charset val="161"/>
      </rPr>
      <t>Τμήματα που αιτήθηκαν επί πλέον ποσό</t>
    </r>
  </si>
  <si>
    <t>Οικονομική</t>
  </si>
  <si>
    <t>Τεχνική</t>
  </si>
  <si>
    <t>Τόνερ για εκτυπωτές Ηχεία usb SSD HD 240GB 2.5"  Usb hub Hdmi splitter Vga splitter Ποντίκι Πληκτρολόγιο</t>
  </si>
  <si>
    <t>Τεχνική 1000,00 Πληροφορική 1000</t>
  </si>
  <si>
    <t>Υλικά για μικροεπισκευές Patch cord 0.25m μπλέ Δεματικά</t>
  </si>
  <si>
    <t>Τεχνική 2000,00 Πληροφορική 750,00</t>
  </si>
  <si>
    <t>Λάμπες Κατσαβίδια Κοπόδο πένσα</t>
  </si>
  <si>
    <t>Πληροφορική</t>
  </si>
  <si>
    <t>1779</t>
  </si>
  <si>
    <t>GB switch 5port</t>
  </si>
  <si>
    <t xml:space="preserve">Τεχνική </t>
  </si>
  <si>
    <r>
      <t>Ύδρευση</t>
    </r>
    <r>
      <rPr>
        <b/>
        <sz val="10"/>
        <rFont val="Arial"/>
        <family val="2"/>
        <charset val="161"/>
      </rPr>
      <t xml:space="preserve"> _ ΦΚΧ</t>
    </r>
  </si>
  <si>
    <r>
      <t>Πετρέλαιο</t>
    </r>
    <r>
      <rPr>
        <b/>
        <sz val="10"/>
        <color theme="1"/>
        <rFont val="Arial"/>
        <family val="2"/>
        <charset val="161"/>
      </rPr>
      <t xml:space="preserve">    ΦΚΧ</t>
    </r>
  </si>
  <si>
    <t>Πλυντήριο 8kg με κερματοδέκτη</t>
  </si>
  <si>
    <t>Προμήθεια  στρωμάτων με καλύματα</t>
  </si>
  <si>
    <t xml:space="preserve">Επί πλέον επιχορήγηση </t>
  </si>
  <si>
    <t>Γενικό Σύνολο</t>
  </si>
  <si>
    <t>Λήψη Υπηρεσιών  για την άμεση αποκατάσταση των προβλημάτων που παρουσιάζονται στις κτιριακές  εγκαταστάσεις της μονάδας  (Πόμολα, Κλειδαριές, Τζάμια Πρίζες, καζανάκια κλπ)</t>
  </si>
  <si>
    <t>Επισκευή projektors &amp; φωτοτυπικού</t>
  </si>
  <si>
    <t>Εργασίες επισκευης ψυγείων, συντήρησης Ηλεκρομηχανών κλπ</t>
  </si>
  <si>
    <t>Γραφική Ύλη - Ετήσια δαπάνη της Μονάδας</t>
  </si>
  <si>
    <t>Κόψιμο Χόρτων Κυδάδειο - Σκέπαστρο Ηλεκρομηνχανής Γαροφαλλίδειου - φυτά για Βοτανικό κήπο -  Διάφορα</t>
  </si>
  <si>
    <t>Toner</t>
  </si>
  <si>
    <t>Υλικά καθαριστριών</t>
  </si>
  <si>
    <t>Προμήθεια καυσίμων (Θέρμανση)</t>
  </si>
  <si>
    <t>Αναλώσιμα Εργαστηρίων</t>
  </si>
  <si>
    <t xml:space="preserve">Διάφορες πρρομήθειες  υλικών  </t>
  </si>
  <si>
    <t xml:space="preserve">Χαρτί Α4 </t>
  </si>
  <si>
    <t>Προμήθεια ειδών πληροφορικής (Κάμερες ,καλώδια, ποντίκια κλπ)</t>
  </si>
  <si>
    <t>Προμήθεια δύο ups (Οικονομικό) ένα projector -  p/c hardwere</t>
  </si>
  <si>
    <t>Ψυγείο καταψύκτης για τις ανάγκες  εργαστηρίων</t>
  </si>
  <si>
    <t xml:space="preserve"> </t>
  </si>
  <si>
    <t>Είδη καγκελαρίας - Μεγάλη σκάλα - πυροσβεστήρες</t>
  </si>
  <si>
    <t>Σχόλια</t>
  </si>
  <si>
    <t>ΕΞΟΔΑ ΚΙΝΗΣΗΣ ΥΠΑΛΛΗΛΩΝ ΠΟΥ ΜΕΤΑΚΙΝΟΥΝΤΑΙ ΑΠΌ ΤΟ ΕΣΩΤΕΡΙΚΟ ΣΤΟ ΕΞΩΤΕΡΙΚΟ ΚΑΙ ΑΝΤΙΣΤΡΟΦΑ</t>
  </si>
  <si>
    <t>0771</t>
  </si>
  <si>
    <t>ΕΞΟΔΑ ΚΙΝΗΣΗΣ ΠΡΟΣΩΠΩΝ ΠΟΥ ΔΕΝ ΕΧΟΥΝ ΥΠΑΛΛΗΛΙΚΗ ΙΔΙΟΤΗΤΑ</t>
  </si>
  <si>
    <t>0775</t>
  </si>
  <si>
    <t>ΕΞΟΔΑ ΔΙΑΝΥΚΤΕΡΕΥΣΗΣ ΠΡΟΣΩΠΩΝ ΠΟΥ ΔΕΝ ΕΧΟΥΝ ΥΠΑΛΛΗΛΙΚΗ ΙΔΙΟΤΗΤΑ</t>
  </si>
  <si>
    <t>ΠΡΟΜΗΘΕΙΑ ΦΑΡΜΑΚΕΥΤΙΚΟΥ ΥΛΙΚΟΥ</t>
  </si>
  <si>
    <t xml:space="preserve">ΠΕΤΡΕΛΑΙΟ ΘΕΡΜΑΝΣΗΣ-ΚΑΥΣΙΜΑ </t>
  </si>
  <si>
    <t>ΠΡΟΜΗΘΕΙΑ ΤΗΛΕΠΙΚΟΙΝΩΝΙΑΚΟΥ ΥΛΙΚΟΥ ΠΟΥ ΔΕΝ ΚΑΤΟΝΟΜΑΖΕΤΑΙ ΕΙΔΙΚΑ</t>
  </si>
  <si>
    <t>ΠΡΟΜΗΘΕΙΑ ΗΛΕΚΤΡΙΚΩΝ ΣΥΣΚΕΥΩΝ ΚΑΙ ΜΗΧΑΝΗΜΑΤΩΝ ΚΛΙΜΑΤΙΣΤΙΚΩΝ ΓΡΑΦΕΙΩΝ</t>
  </si>
  <si>
    <t>Μετακινήσεις μελών ΔΕΠ σε Συνέδριο</t>
  </si>
  <si>
    <t>Έξοδα διανυκτέρευσης εσωτερικού για εκτέλεση υπηρεσίας στο εσωτερικό υπαλλήλων</t>
  </si>
  <si>
    <t>Ημερήσια Αποζημίωση υπαλλήλων ημεδαπή</t>
  </si>
  <si>
    <t>Έξοδα μετακίνησης στο εσωτερικό προσώπου που δεν έχει υπαλληλική ιδιότητα</t>
  </si>
  <si>
    <t>Μετακίνηση Ιστορικού ερευνητή για Συνέδριο στη Σύρο</t>
  </si>
  <si>
    <t>Έξοδα διανυκτέρευσης στο εσωτερικού προσώπου που δεν έχει υπαλληλική ιδιότητα</t>
  </si>
  <si>
    <t>Διανυκτέρευση Ιστορικού ερευνητή για Συνέδριο στη Σύρο</t>
  </si>
  <si>
    <t>ΜΙσθώματα Φοιτητικών Δωματίων</t>
  </si>
  <si>
    <t xml:space="preserve">Μεταφορές </t>
  </si>
  <si>
    <t>Μεταφορές μεταξύ κτηρίων του τμήματος</t>
  </si>
  <si>
    <t>Αύξηση Τιμολογίου ύδρευσης</t>
  </si>
  <si>
    <t xml:space="preserve">Δημοσιεύσεις </t>
  </si>
  <si>
    <t xml:space="preserve">Διαγωνισμοί  Μίσθωσης </t>
  </si>
  <si>
    <t>Συντήρηση και επισκευή Κτηρίων</t>
  </si>
  <si>
    <t xml:space="preserve">Ελαιοχρωματισμοί Κτηρίων </t>
  </si>
  <si>
    <t xml:space="preserve">Συντήρηση και επισκευή λοιπού εξοπλισμού </t>
  </si>
  <si>
    <t>Εκτυπώσεις</t>
  </si>
  <si>
    <t>Εκτυπώσεις Διάφορες</t>
  </si>
  <si>
    <t>Προμήθεια εποπτικών μέσων διδασκαλίας</t>
  </si>
  <si>
    <t>Προμήθεια λογισμικού EduPack</t>
  </si>
  <si>
    <t>Προμήθεια χαρτιού-Γραφικής Ύλης</t>
  </si>
  <si>
    <t>Προμήθεια Γραφικής Ύλης</t>
  </si>
  <si>
    <t>ΤΟΝΝΕΡ</t>
  </si>
  <si>
    <t>Προμήθεια Ηλεκτρικών Λαμπτήρων</t>
  </si>
  <si>
    <t xml:space="preserve">Προμήθεια ειδών Καθαριότητασ και ευπρεπισμού  </t>
  </si>
  <si>
    <t xml:space="preserve">Υλικά Καθαριότητας </t>
  </si>
  <si>
    <t>Προμήθεια ειδών συντήρησης και επισκευής κτηρίων</t>
  </si>
  <si>
    <t>Διάφορα Υλικά για την επισκευή των Κτηρίων</t>
  </si>
  <si>
    <t xml:space="preserve">Λοιπές Προμήθειες επισκευής μηχανικού και λοιπού εξοπλισμού </t>
  </si>
  <si>
    <t>Διάφορες προμήθειες για επισκευές των μηχανημάτων (ανταλλακτικά)</t>
  </si>
  <si>
    <t>Προμήθεια Πετρελαίου</t>
  </si>
  <si>
    <t>Εκτυπωτικό Χαρτί</t>
  </si>
  <si>
    <t xml:space="preserve">Εκτυπωτικό Χαρτί </t>
  </si>
  <si>
    <t>Διάφορες Προμήθειες</t>
  </si>
  <si>
    <r>
      <rPr>
        <sz val="10"/>
        <color rgb="FF000000"/>
        <rFont val="Arial"/>
        <family val="2"/>
        <charset val="161"/>
      </rPr>
      <t>Διάφορες προμήθειες</t>
    </r>
    <r>
      <rPr>
        <b/>
        <sz val="10"/>
        <color indexed="8"/>
        <rFont val="Arial"/>
        <family val="2"/>
        <charset val="161"/>
      </rPr>
      <t xml:space="preserve"> </t>
    </r>
  </si>
  <si>
    <t>Προμήθεια Η/Υ</t>
  </si>
  <si>
    <t>Προμήθεια Καταστροφέα Εγγραφών</t>
  </si>
  <si>
    <t>Αρχικός</t>
  </si>
  <si>
    <t>2η τροποποίηση</t>
  </si>
  <si>
    <t>3η τροποποίηση</t>
  </si>
  <si>
    <t>1200,0 ΣΕ 0813αΑ ΧΙΟΥ</t>
  </si>
  <si>
    <t>92.495,08 ΑΠΌ ΚΑΕ 0845Α ΛΟΓΩ ΠΑΡΑΤΑΣΗΣ ΙΔΟΧ Εως 31/7</t>
  </si>
  <si>
    <t>Αύξηση κατώτατου μισθού.</t>
  </si>
  <si>
    <t>Από αύξηση χρηματοδότησης Λειτουργικών</t>
  </si>
  <si>
    <t>Αμοιβες Δικηγόρων</t>
  </si>
  <si>
    <t xml:space="preserve">Τεχνικος-Ιατρος (ΣΥΜΒΑΣΗ ) </t>
  </si>
  <si>
    <t>Τραπεζικές προμήθειες</t>
  </si>
  <si>
    <t>22.605,08 ΑΠΌ ΚΑΕ 0845Α ΛΟΓΩ ΠΑΡΑΤΑΣΗΣ ΙΔΟΧ Εως 31/7</t>
  </si>
  <si>
    <t>Μετακινησεις</t>
  </si>
  <si>
    <t>92.495,08 ΣΕ 0271Α &amp; 22.605,80 ΣΕ 0561βΑ ΛΟΓΩ ΠΑΡΑΤΑΣΗΣ ΙΔΟΧ Εως 31/7</t>
  </si>
  <si>
    <t>Για χρήση από ΒΟΜ Χίου</t>
  </si>
  <si>
    <t>Στολισμός, video κλπ εκδηλώσεων, διάφορα</t>
  </si>
  <si>
    <t>Περιοδικό ΑΙΓΑΙΟ.edu  τεύχος, 
κάρτες νέας πρυτανικής αρχής</t>
  </si>
  <si>
    <t>ΕΚΤΕΛΕΣΗ ΔΙΚΑΣΤΙΚΩΝ ΑΠΟΦΑΣΕΩΝ</t>
  </si>
  <si>
    <t>Χρηματοδ. Δικαστικών Αποφάσεων</t>
  </si>
  <si>
    <t>Μετακομίσεις-Μετεγκαταστάσεις σε νέα κτίρια</t>
  </si>
  <si>
    <t>Έκτακτες λειτουργκές δαπάνες</t>
  </si>
  <si>
    <t>Βιβλια Νομικής Υπηρσίας</t>
  </si>
  <si>
    <t>200,0 σε ΚΑΕ    ΧΙΟΥ</t>
  </si>
  <si>
    <t>ΒΟΜ : ΡΟΔΟΥ</t>
  </si>
  <si>
    <t>Μισθώματα για τη στέγαση φοιτητών ΠΜΡ</t>
  </si>
  <si>
    <t>0841</t>
  </si>
  <si>
    <t>ΔΕΥΑΡ</t>
  </si>
  <si>
    <t>0879</t>
  </si>
  <si>
    <t>0881</t>
  </si>
  <si>
    <t>Συντήρηση δικύκλου ΡΥΒ0251 &amp; ΚΤΕΟ</t>
  </si>
  <si>
    <t>Συντήρηση &amp; επισκευή λοιπού εξοπλισμού (συντήρηση καυστήρων/κλιματιστικών, αναγόμωση πυροσβεστήρων, επισκευή ψυκτών)</t>
  </si>
  <si>
    <t>0892</t>
  </si>
  <si>
    <t>Ασφάλεια δικύκλου</t>
  </si>
  <si>
    <t>Μυοκτονία</t>
  </si>
  <si>
    <t xml:space="preserve">0912 </t>
  </si>
  <si>
    <t>Τέλη κυκλοφορίας δικύκλου</t>
  </si>
  <si>
    <t>1431</t>
  </si>
  <si>
    <t>Υλικά συντήρηση δικύκλου ΡΥΒ0251</t>
  </si>
  <si>
    <t>1435</t>
  </si>
  <si>
    <t>Προμήθεια ελαστικών δικύκλου</t>
  </si>
  <si>
    <t>1611</t>
  </si>
  <si>
    <t>Υγρά καύσιμα</t>
  </si>
  <si>
    <t>Ηλεκτρολογικά και Υδραυλικά Υλικά</t>
  </si>
  <si>
    <t>Οικοδομικά Υλικά</t>
  </si>
  <si>
    <t>Εργαλεία Μικρής Αξίας και διάρκειας</t>
  </si>
  <si>
    <t xml:space="preserve">Από αύξηση χρηματοδότησης Λειτουργικών 294,0 μεταφ σε 0859 ΒΟΜ Σάμου επειδή τα δανείστηκε η Κοντάρα. </t>
  </si>
  <si>
    <t>έσοδα: Δικαστικές Αποφάσεις KAE 0194</t>
  </si>
  <si>
    <t>5η τροποποίηση</t>
  </si>
  <si>
    <t>Μεταφορά σε 1429Α για πληρωμή αντλιών</t>
  </si>
  <si>
    <t>Ανταλλακτικά Αντλιών</t>
  </si>
  <si>
    <t>Μεταφορά από 0269Α, 0289Α, 0899Α</t>
  </si>
  <si>
    <t>6η τροποποίηση</t>
  </si>
  <si>
    <t>ΜΕΤΑΦ ΣΕ ΚΑΕ 0896Α</t>
  </si>
  <si>
    <t>ΜΕΤΑΦ ΑΠΌ ΚΑΕ 0289Α</t>
  </si>
  <si>
    <t>Black Sea 600€
EUF 1.500€
EUA 3.700€
SAR 1.000€
EWORA 200€
ASECU 300€
CERN-HEPTech 1.500€
EIT Digital 30.000€
6G 4.500€</t>
  </si>
  <si>
    <t xml:space="preserve">ΜΕΤΑΦ ΑΠΌ 0899Α ΕΚΤΑΚΤΕΣ ΛΕΙΤΟΥΡΓΙΚΕΣ ΔΑΠΑΝΕΣ </t>
  </si>
  <si>
    <t>Ποσό για 6η τροποποίηση</t>
  </si>
  <si>
    <t>Τελικό διαμορφωμένο ποσό 6ης τροποπ.</t>
  </si>
  <si>
    <t>843</t>
  </si>
  <si>
    <t>ΠΛΥΝΤΙΚΑ</t>
  </si>
  <si>
    <t>0888</t>
  </si>
  <si>
    <t>Συντήρηση &amp; επισκευή επίπλων &amp; σκευών (ΚΑΡΕΚΛΕΣ ΒΙΒΛΙΟΘΗΚΗΣ)</t>
  </si>
  <si>
    <t>891</t>
  </si>
  <si>
    <t>Εκτυπώσεις, εκδόσεις γενικά και βιβλιοδετήσεις (ΑΙΟΛΙΚΑ ΝΕΑ)</t>
  </si>
  <si>
    <t>7112</t>
  </si>
  <si>
    <t>Προμήθεια ηλεκτρικών συσκευών και μηχανημάτων κλιματιστικών γραφείου(ΑΦΥΓΡΑΝΤΗΡΑΣ ΧΙΟΥ)</t>
  </si>
  <si>
    <t>7123</t>
  </si>
  <si>
    <t>Προμήθεια Η/Υ, λογισμικού και λοιπού συναφούς βοηθητικού εξοπλισμού (OPAC)</t>
  </si>
  <si>
    <t>ΜΕΤΑΦ ΑΠΌ 0899Α Έκτακτες λειτουργκές δαπάνες</t>
  </si>
  <si>
    <t>Προμήθεια υλικών μηχανογραφικών κλπ συναφών εφαρμογών</t>
  </si>
  <si>
    <t>-30.000 ΓΙΑ ΕΝΙΣΧΥΣΗ ΚΕΝΤΡΙΚΟΥ</t>
  </si>
  <si>
    <t>0824A</t>
  </si>
  <si>
    <t xml:space="preserve">Μεταφορά υλικών Ταμείου </t>
  </si>
  <si>
    <t>0831A</t>
  </si>
  <si>
    <t>Ταχυδρομικά Τέλη (αγορά γραμματοσήμων)</t>
  </si>
  <si>
    <t>Δομικά + Περίφραξη ΜΕΛ εργασία</t>
  </si>
  <si>
    <t>Αντικατάσταση εξαερισμού αποθηκών χημικών Περιβ Εργασία</t>
  </si>
  <si>
    <t>Επισκευή Πρυτανικού οχήματος</t>
  </si>
  <si>
    <t>Επισκευή φωτοτυπικών, εκτυπωτων κτλ</t>
  </si>
  <si>
    <t>Επισκευή λοιπού εξοπλισμού</t>
  </si>
  <si>
    <t>Απέντόμωση &amp; λοιπές δαπάνες</t>
  </si>
  <si>
    <t>Γραφική ύλη τμήματα.</t>
  </si>
  <si>
    <t>Αναλώσιμα πληροφορικής &amp; τόνερ</t>
  </si>
  <si>
    <t xml:space="preserve">Λάμπες φθορισμού </t>
  </si>
  <si>
    <t>Χαρτί υγείας χειροπετσέτες</t>
  </si>
  <si>
    <t>Δομικά + Περίφραξη ΜΕΛ Υλικά</t>
  </si>
  <si>
    <t>Ηλεκτρ. Υλικό, Φαν κόιλ, δοχεία διαστολής Αντικατάσταση  συστήματος εξαερισμού αποθηκών χημικών Υλικά</t>
  </si>
  <si>
    <t>-27.000 ΓΙΑ ΕΝΙΣΧΥΣΗ ΚΕΝΤΡΙΚΟΥ</t>
  </si>
  <si>
    <t>Πυροσβεστικά μέσα &amp; λοιπές δαπάνες</t>
  </si>
  <si>
    <t>Προμήθεια αλατιού αποσκλήρυνσης</t>
  </si>
  <si>
    <t xml:space="preserve">Προμήθεια 2 φωτοτυπικών </t>
  </si>
  <si>
    <t>Προμήθεια Απινιδωτή/-ών</t>
  </si>
  <si>
    <t>Μεταφορά σε 0813αΑ Μυτιλήνης</t>
  </si>
  <si>
    <t>1000€ ΜΕΤΑΦ ΣΕ 0899Α ΚΟΝΤΑΡΑ ΕΙΤ DIGITAL, ΜΕΤΑΦ 6000€ ΣΕ 0426Α ΠΑΠΑΧΙΟΥ, ΜΕΤΑΦ 2000€ ΣΕ 1281Α ΠΑΠΑΧΙΟΥ, ΜΕΤΑΦ 5.536,0€ ΣΕ 0813βΑ Λήμνου</t>
  </si>
  <si>
    <t>Πιστοποιητικά ανελκυστήρων, Συντηρήσεις Η/Μ εγκαταστάσεων</t>
  </si>
  <si>
    <t>Συντήρηση φωτοτυπικών μηχανημάτων</t>
  </si>
  <si>
    <t>Προμήθεια υλικών μηχανογραφικών και λοιπών συναφών εφαρμογών (τόνερ εκτυπωτών, αναλώσιμα φωτοτυπικών &amp; ΗΥ)</t>
  </si>
  <si>
    <t>1292</t>
  </si>
  <si>
    <t>Λαμπτήρες</t>
  </si>
  <si>
    <t>1381</t>
  </si>
  <si>
    <t>Υλικά καθαριότητας</t>
  </si>
  <si>
    <t>1413</t>
  </si>
  <si>
    <t>1429</t>
  </si>
  <si>
    <t>1439</t>
  </si>
  <si>
    <t>Προμήθεια ανταλλακτικών</t>
  </si>
  <si>
    <t>Φωτοτυπικό χαρτί</t>
  </si>
  <si>
    <t>1841</t>
  </si>
  <si>
    <t>Πολυμηχανήματα, laptop, σταθερός ΗΥ</t>
  </si>
  <si>
    <t>70.000,00 ΑΠΌ ΚΑΕ 0845Α ΛΟΓΩ ΠΑΡΑΤΑΣΗΣ ΙΔΟΧ Εως 31/10</t>
  </si>
  <si>
    <t>ΣΥΜΜΕΤΟΧΕΣ ΣΕ ΜΕΤΟΧΙΚΟ ΚΕΦΑΛΑΙΟ (Study in Greece)</t>
  </si>
  <si>
    <t>Μεταφορά από 0899Α</t>
  </si>
  <si>
    <t>9853Α</t>
  </si>
  <si>
    <t>Μεταφορά σε 9853Α</t>
  </si>
  <si>
    <t>9853</t>
  </si>
  <si>
    <t>Συμμετοχές σε μετοχικό κεφάλαιο</t>
  </si>
  <si>
    <t>8η τροποποίηση</t>
  </si>
  <si>
    <t>9η τροποποίηση</t>
  </si>
  <si>
    <t>0532A</t>
  </si>
  <si>
    <t>Έξοδα Κηδείας υπαλλήλων &amp; συνταξιούχων</t>
  </si>
  <si>
    <t>Μεταφ. Από 0899Α Έκτακτες λειτουργκές δαπάνες</t>
  </si>
  <si>
    <t>Μεταφ σε 0532Α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</si>
</sst>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</numFmts>
  <fonts count="225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7"/>
      <color theme="1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MS Sans Serif"/>
      <charset val="161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b/>
      <sz val="12"/>
      <color theme="3"/>
      <name val="Arial"/>
      <family val="2"/>
      <charset val="161"/>
    </font>
    <font>
      <sz val="12"/>
      <color rgb="FF00B050"/>
      <name val="Arial"/>
      <family val="2"/>
      <charset val="161"/>
    </font>
    <font>
      <b/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9"/>
      <color theme="1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9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9"/>
      <color rgb="FF0070C0"/>
      <name val="Arial"/>
      <family val="2"/>
      <charset val="161"/>
    </font>
    <font>
      <b/>
      <sz val="10"/>
      <color theme="1"/>
      <name val="MS Sans Serif"/>
      <charset val="161"/>
    </font>
    <font>
      <sz val="11"/>
      <name val="Arial"/>
      <family val="2"/>
      <charset val="161"/>
    </font>
    <font>
      <sz val="9"/>
      <color rgb="FF00B050"/>
      <name val="Arial"/>
      <family val="2"/>
      <charset val="161"/>
    </font>
    <font>
      <sz val="12"/>
      <name val="Tahoma"/>
      <family val="2"/>
      <charset val="161"/>
    </font>
    <font>
      <sz val="12"/>
      <name val="Verdan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sz val="11"/>
      <color theme="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</font>
    <font>
      <b/>
      <sz val="11"/>
      <color theme="4" tint="-0.499984740745262"/>
      <name val="Calibri"/>
      <family val="2"/>
      <charset val="161"/>
    </font>
    <font>
      <sz val="1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1"/>
      <color indexed="8"/>
      <name val="Arial Greek"/>
      <family val="2"/>
      <charset val="161"/>
    </font>
    <font>
      <b/>
      <i/>
      <u/>
      <sz val="11"/>
      <name val="Arial Greek"/>
      <family val="2"/>
      <charset val="161"/>
    </font>
    <font>
      <b/>
      <i/>
      <u/>
      <sz val="11"/>
      <name val="Arial"/>
      <family val="2"/>
      <charset val="161"/>
    </font>
    <font>
      <sz val="11"/>
      <name val="MS Sans Serif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0"/>
      <color rgb="FF000000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11"/>
      <color rgb="FFC00000"/>
      <name val="Calibri"/>
      <family val="2"/>
      <charset val="161"/>
    </font>
    <font>
      <b/>
      <sz val="11"/>
      <color theme="6" tint="-0.499984740745262"/>
      <name val="Calibri"/>
      <family val="2"/>
      <charset val="161"/>
      <scheme val="minor"/>
    </font>
    <font>
      <sz val="10"/>
      <color indexed="8"/>
      <name val="MS Sans Serif"/>
    </font>
    <font>
      <b/>
      <sz val="14"/>
      <name val="Calibri "/>
      <charset val="161"/>
    </font>
    <font>
      <b/>
      <sz val="14"/>
      <color theme="1"/>
      <name val="Calibri "/>
      <charset val="161"/>
    </font>
    <font>
      <sz val="11"/>
      <name val="Tahoma"/>
      <family val="2"/>
      <charset val="161"/>
    </font>
    <font>
      <b/>
      <sz val="12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indexed="8"/>
      <name val="Calibri"/>
      <family val="2"/>
      <scheme val="minor"/>
    </font>
    <font>
      <sz val="10"/>
      <color rgb="FF000000"/>
      <name val="MS Sans Serif"/>
    </font>
    <font>
      <sz val="10"/>
      <color rgb="FF000000"/>
      <name val="Calibri"/>
      <family val="2"/>
      <charset val="161"/>
      <scheme val="minor"/>
    </font>
    <font>
      <sz val="10"/>
      <color theme="1"/>
      <name val="MS Sans Serif"/>
      <charset val="161"/>
    </font>
    <font>
      <b/>
      <sz val="10"/>
      <color rgb="FFFF0000"/>
      <name val="MS Sans Serif"/>
      <charset val="161"/>
    </font>
    <font>
      <b/>
      <sz val="9"/>
      <color rgb="FFFF0000"/>
      <name val="Arial"/>
      <family val="2"/>
      <charset val="161"/>
    </font>
    <font>
      <b/>
      <sz val="10"/>
      <color rgb="FFFF0000"/>
      <name val="MS Sans Serif"/>
      <family val="2"/>
      <charset val="161"/>
    </font>
    <font>
      <sz val="12"/>
      <color indexed="8"/>
      <name val="MS Sans Serif"/>
      <charset val="161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C00000"/>
      <name val="MS Sans Serif"/>
      <charset val="161"/>
    </font>
    <font>
      <b/>
      <sz val="10"/>
      <color rgb="FFC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0">
    <xf numFmtId="0" fontId="0" fillId="0" borderId="0"/>
    <xf numFmtId="0" fontId="42" fillId="0" borderId="0"/>
    <xf numFmtId="0" fontId="52" fillId="0" borderId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7" borderId="0" applyNumberFormat="0" applyBorder="0" applyAlignment="0" applyProtection="0"/>
    <xf numFmtId="0" fontId="62" fillId="11" borderId="0" applyNumberFormat="0" applyBorder="0" applyAlignment="0" applyProtection="0"/>
    <xf numFmtId="0" fontId="63" fillId="28" borderId="12" applyNumberFormat="0" applyAlignment="0" applyProtection="0"/>
    <xf numFmtId="0" fontId="64" fillId="29" borderId="13" applyNumberFormat="0" applyAlignment="0" applyProtection="0"/>
    <xf numFmtId="43" fontId="65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2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1" fillId="15" borderId="12" applyNumberFormat="0" applyAlignment="0" applyProtection="0"/>
    <xf numFmtId="0" fontId="72" fillId="0" borderId="17" applyNumberFormat="0" applyFill="0" applyAlignment="0" applyProtection="0"/>
    <xf numFmtId="0" fontId="73" fillId="30" borderId="0" applyNumberFormat="0" applyBorder="0" applyAlignment="0" applyProtection="0"/>
    <xf numFmtId="0" fontId="65" fillId="0" borderId="0"/>
    <xf numFmtId="0" fontId="60" fillId="0" borderId="0"/>
    <xf numFmtId="165" fontId="74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31" borderId="18" applyNumberFormat="0" applyFont="0" applyAlignment="0" applyProtection="0"/>
    <xf numFmtId="0" fontId="75" fillId="28" borderId="19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4" fillId="0" borderId="0"/>
    <xf numFmtId="0" fontId="42" fillId="0" borderId="0"/>
    <xf numFmtId="0" fontId="54" fillId="0" borderId="0"/>
    <xf numFmtId="0" fontId="79" fillId="0" borderId="0" applyNumberFormat="0" applyFill="0" applyBorder="0" applyProtection="0">
      <alignment vertical="top"/>
    </xf>
    <xf numFmtId="0" fontId="54" fillId="0" borderId="0"/>
    <xf numFmtId="43" fontId="6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2" fillId="0" borderId="0"/>
    <xf numFmtId="0" fontId="110" fillId="0" borderId="0"/>
    <xf numFmtId="0" fontId="18" fillId="0" borderId="0"/>
    <xf numFmtId="0" fontId="20" fillId="0" borderId="0"/>
    <xf numFmtId="0" fontId="17" fillId="0" borderId="0"/>
    <xf numFmtId="0" fontId="113" fillId="0" borderId="0"/>
    <xf numFmtId="164" fontId="51" fillId="0" borderId="0" applyFont="0" applyFill="0" applyBorder="0" applyAlignment="0" applyProtection="0"/>
    <xf numFmtId="0" fontId="113" fillId="0" borderId="0"/>
    <xf numFmtId="0" fontId="16" fillId="0" borderId="0"/>
    <xf numFmtId="0" fontId="15" fillId="0" borderId="0"/>
    <xf numFmtId="43" fontId="110" fillId="0" borderId="0" applyFont="0" applyFill="0" applyBorder="0" applyAlignment="0" applyProtection="0"/>
    <xf numFmtId="0" fontId="14" fillId="0" borderId="0"/>
    <xf numFmtId="0" fontId="13" fillId="0" borderId="0"/>
    <xf numFmtId="0" fontId="63" fillId="28" borderId="66" applyNumberFormat="0" applyAlignment="0" applyProtection="0"/>
    <xf numFmtId="43" fontId="65" fillId="0" borderId="0" applyFont="0" applyFill="0" applyBorder="0" applyAlignment="0" applyProtection="0"/>
    <xf numFmtId="0" fontId="77" fillId="0" borderId="73" applyNumberFormat="0" applyFill="0" applyAlignment="0" applyProtection="0"/>
    <xf numFmtId="0" fontId="71" fillId="15" borderId="66" applyNumberFormat="0" applyAlignment="0" applyProtection="0"/>
    <xf numFmtId="0" fontId="60" fillId="31" borderId="67" applyNumberFormat="0" applyFont="0" applyAlignment="0" applyProtection="0"/>
    <xf numFmtId="0" fontId="75" fillId="28" borderId="68" applyNumberFormat="0" applyAlignment="0" applyProtection="0"/>
    <xf numFmtId="0" fontId="75" fillId="28" borderId="72" applyNumberFormat="0" applyAlignment="0" applyProtection="0"/>
    <xf numFmtId="0" fontId="60" fillId="31" borderId="71" applyNumberFormat="0" applyFont="0" applyAlignment="0" applyProtection="0"/>
    <xf numFmtId="0" fontId="71" fillId="15" borderId="70" applyNumberFormat="0" applyAlignment="0" applyProtection="0"/>
    <xf numFmtId="0" fontId="77" fillId="0" borderId="69" applyNumberFormat="0" applyFill="0" applyAlignment="0" applyProtection="0"/>
    <xf numFmtId="0" fontId="63" fillId="28" borderId="70" applyNumberFormat="0" applyAlignment="0" applyProtection="0"/>
    <xf numFmtId="0" fontId="12" fillId="0" borderId="0"/>
    <xf numFmtId="0" fontId="12" fillId="0" borderId="0"/>
    <xf numFmtId="0" fontId="52" fillId="0" borderId="0"/>
    <xf numFmtId="0" fontId="52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63" fillId="28" borderId="112" applyNumberFormat="0" applyAlignment="0" applyProtection="0"/>
    <xf numFmtId="43" fontId="65" fillId="0" borderId="0" applyFont="0" applyFill="0" applyBorder="0" applyAlignment="0" applyProtection="0"/>
    <xf numFmtId="0" fontId="71" fillId="15" borderId="112" applyNumberFormat="0" applyAlignment="0" applyProtection="0"/>
    <xf numFmtId="0" fontId="60" fillId="31" borderId="113" applyNumberFormat="0" applyFont="0" applyAlignment="0" applyProtection="0"/>
    <xf numFmtId="0" fontId="75" fillId="28" borderId="114" applyNumberFormat="0" applyAlignment="0" applyProtection="0"/>
    <xf numFmtId="0" fontId="60" fillId="31" borderId="113" applyNumberFormat="0" applyFont="0" applyAlignment="0" applyProtection="0"/>
    <xf numFmtId="0" fontId="77" fillId="0" borderId="115" applyNumberFormat="0" applyFill="0" applyAlignment="0" applyProtection="0"/>
    <xf numFmtId="0" fontId="4" fillId="0" borderId="0"/>
    <xf numFmtId="0" fontId="4" fillId="0" borderId="0"/>
    <xf numFmtId="0" fontId="60" fillId="31" borderId="113" applyNumberFormat="0" applyFont="0" applyAlignment="0" applyProtection="0"/>
    <xf numFmtId="0" fontId="60" fillId="31" borderId="113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2" applyNumberFormat="0" applyAlignment="0" applyProtection="0"/>
    <xf numFmtId="43" fontId="65" fillId="0" borderId="0" applyFont="0" applyFill="0" applyBorder="0" applyAlignment="0" applyProtection="0"/>
    <xf numFmtId="0" fontId="71" fillId="15" borderId="112" applyNumberFormat="0" applyAlignment="0" applyProtection="0"/>
    <xf numFmtId="0" fontId="60" fillId="31" borderId="116" applyNumberFormat="0" applyFont="0" applyAlignment="0" applyProtection="0"/>
    <xf numFmtId="0" fontId="75" fillId="28" borderId="117" applyNumberFormat="0" applyAlignment="0" applyProtection="0"/>
    <xf numFmtId="0" fontId="77" fillId="0" borderId="118" applyNumberFormat="0" applyFill="0" applyAlignment="0" applyProtection="0"/>
    <xf numFmtId="0" fontId="4" fillId="0" borderId="0"/>
    <xf numFmtId="0" fontId="4" fillId="0" borderId="0"/>
    <xf numFmtId="0" fontId="52" fillId="0" borderId="0"/>
    <xf numFmtId="0" fontId="52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63" fillId="28" borderId="119" applyNumberFormat="0" applyAlignment="0" applyProtection="0"/>
    <xf numFmtId="43" fontId="65" fillId="0" borderId="0" applyFont="0" applyFill="0" applyBorder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6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6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4" fillId="0" borderId="0"/>
    <xf numFmtId="0" fontId="4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2" applyNumberFormat="0" applyAlignment="0" applyProtection="0"/>
    <xf numFmtId="0" fontId="77" fillId="0" borderId="118" applyNumberFormat="0" applyFill="0" applyAlignment="0" applyProtection="0"/>
    <xf numFmtId="0" fontId="71" fillId="15" borderId="112" applyNumberFormat="0" applyAlignment="0" applyProtection="0"/>
    <xf numFmtId="0" fontId="60" fillId="31" borderId="116" applyNumberFormat="0" applyFont="0" applyAlignment="0" applyProtection="0"/>
    <xf numFmtId="0" fontId="60" fillId="31" borderId="116" applyNumberFormat="0" applyFont="0" applyAlignment="0" applyProtection="0"/>
    <xf numFmtId="0" fontId="71" fillId="15" borderId="112" applyNumberFormat="0" applyAlignment="0" applyProtection="0"/>
    <xf numFmtId="0" fontId="77" fillId="0" borderId="118" applyNumberFormat="0" applyFill="0" applyAlignment="0" applyProtection="0"/>
    <xf numFmtId="0" fontId="63" fillId="28" borderId="112" applyNumberFormat="0" applyAlignment="0" applyProtection="0"/>
    <xf numFmtId="0" fontId="4" fillId="0" borderId="0"/>
    <xf numFmtId="44" fontId="20" fillId="0" borderId="0" applyFont="0" applyFill="0" applyBorder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71" fillId="15" borderId="119" applyNumberFormat="0" applyAlignment="0" applyProtection="0"/>
    <xf numFmtId="0" fontId="63" fillId="28" borderId="119" applyNumberFormat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75" fillId="28" borderId="117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3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3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43" fontId="110" fillId="0" borderId="0" applyFont="0" applyFill="0" applyBorder="0" applyAlignment="0" applyProtection="0"/>
    <xf numFmtId="0" fontId="60" fillId="31" borderId="113" applyNumberFormat="0" applyFont="0" applyAlignment="0" applyProtection="0"/>
    <xf numFmtId="0" fontId="60" fillId="31" borderId="1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9" applyNumberFormat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3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3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60" fillId="31" borderId="121" applyNumberFormat="0" applyFont="0" applyAlignment="0" applyProtection="0"/>
    <xf numFmtId="0" fontId="77" fillId="0" borderId="123" applyNumberFormat="0" applyFill="0" applyAlignment="0" applyProtection="0"/>
    <xf numFmtId="0" fontId="77" fillId="0" borderId="123" applyNumberFormat="0" applyFill="0" applyAlignment="0" applyProtection="0"/>
    <xf numFmtId="0" fontId="75" fillId="28" borderId="122" applyNumberFormat="0" applyAlignment="0" applyProtection="0"/>
    <xf numFmtId="0" fontId="63" fillId="28" borderId="120" applyNumberFormat="0" applyAlignment="0" applyProtection="0"/>
    <xf numFmtId="43" fontId="65" fillId="0" borderId="0" applyFont="0" applyFill="0" applyBorder="0" applyAlignment="0" applyProtection="0"/>
    <xf numFmtId="0" fontId="63" fillId="28" borderId="120" applyNumberFormat="0" applyAlignment="0" applyProtection="0"/>
    <xf numFmtId="0" fontId="71" fillId="15" borderId="120" applyNumberFormat="0" applyAlignment="0" applyProtection="0"/>
    <xf numFmtId="0" fontId="60" fillId="31" borderId="121" applyNumberFormat="0" applyFont="0" applyAlignment="0" applyProtection="0"/>
    <xf numFmtId="0" fontId="75" fillId="28" borderId="122" applyNumberFormat="0" applyAlignment="0" applyProtection="0"/>
    <xf numFmtId="0" fontId="71" fillId="15" borderId="120" applyNumberFormat="0" applyAlignment="0" applyProtection="0"/>
    <xf numFmtId="0" fontId="3" fillId="0" borderId="0"/>
    <xf numFmtId="0" fontId="3" fillId="0" borderId="0"/>
    <xf numFmtId="0" fontId="60" fillId="31" borderId="121" applyNumberFormat="0" applyFont="0" applyAlignment="0" applyProtection="0"/>
    <xf numFmtId="0" fontId="75" fillId="28" borderId="122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23" applyNumberFormat="0" applyFill="0" applyAlignment="0" applyProtection="0"/>
    <xf numFmtId="0" fontId="63" fillId="28" borderId="120" applyNumberFormat="0" applyAlignment="0" applyProtection="0"/>
    <xf numFmtId="44" fontId="20" fillId="0" borderId="0" applyFont="0" applyFill="0" applyBorder="0" applyAlignment="0" applyProtection="0"/>
    <xf numFmtId="0" fontId="71" fillId="15" borderId="120" applyNumberFormat="0" applyAlignment="0" applyProtection="0"/>
    <xf numFmtId="0" fontId="60" fillId="31" borderId="121" applyNumberFormat="0" applyFont="0" applyAlignment="0" applyProtection="0"/>
    <xf numFmtId="0" fontId="3" fillId="0" borderId="0"/>
    <xf numFmtId="0" fontId="60" fillId="31" borderId="121" applyNumberFormat="0" applyFont="0" applyAlignment="0" applyProtection="0"/>
    <xf numFmtId="0" fontId="3" fillId="0" borderId="0"/>
    <xf numFmtId="0" fontId="75" fillId="28" borderId="1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65" fillId="0" borderId="0" applyFont="0" applyFill="0" applyBorder="0" applyAlignment="0" applyProtection="0"/>
    <xf numFmtId="0" fontId="63" fillId="28" borderId="120" applyNumberFormat="0" applyAlignment="0" applyProtection="0"/>
    <xf numFmtId="0" fontId="3" fillId="0" borderId="0"/>
    <xf numFmtId="0" fontId="3" fillId="0" borderId="0"/>
    <xf numFmtId="0" fontId="77" fillId="0" borderId="123" applyNumberFormat="0" applyFill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0" fillId="0" borderId="0" applyFont="0" applyFill="0" applyBorder="0" applyAlignment="0" applyProtection="0"/>
    <xf numFmtId="0" fontId="3" fillId="0" borderId="0"/>
    <xf numFmtId="0" fontId="3" fillId="0" borderId="0"/>
    <xf numFmtId="43" fontId="65" fillId="0" borderId="0" applyFont="0" applyFill="0" applyBorder="0" applyAlignment="0" applyProtection="0"/>
    <xf numFmtId="0" fontId="3" fillId="0" borderId="0"/>
    <xf numFmtId="0" fontId="3" fillId="0" borderId="0"/>
    <xf numFmtId="0" fontId="63" fillId="28" borderId="12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1" fillId="15" borderId="12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123" applyNumberFormat="0" applyFill="0" applyAlignment="0" applyProtection="0"/>
    <xf numFmtId="0" fontId="63" fillId="28" borderId="120" applyNumberFormat="0" applyAlignment="0" applyProtection="0"/>
    <xf numFmtId="0" fontId="71" fillId="15" borderId="120" applyNumberFormat="0" applyAlignment="0" applyProtection="0"/>
    <xf numFmtId="0" fontId="71" fillId="15" borderId="120" applyNumberFormat="0" applyAlignment="0" applyProtection="0"/>
    <xf numFmtId="0" fontId="77" fillId="0" borderId="123" applyNumberFormat="0" applyFill="0" applyAlignment="0" applyProtection="0"/>
    <xf numFmtId="0" fontId="60" fillId="31" borderId="121" applyNumberFormat="0" applyFont="0" applyAlignment="0" applyProtection="0"/>
    <xf numFmtId="0" fontId="63" fillId="28" borderId="186" applyNumberFormat="0" applyAlignment="0" applyProtection="0"/>
    <xf numFmtId="43" fontId="65" fillId="0" borderId="0" applyFont="0" applyFill="0" applyBorder="0" applyAlignment="0" applyProtection="0"/>
    <xf numFmtId="0" fontId="71" fillId="15" borderId="186" applyNumberFormat="0" applyAlignment="0" applyProtection="0"/>
    <xf numFmtId="0" fontId="60" fillId="31" borderId="187" applyNumberFormat="0" applyFont="0" applyAlignment="0" applyProtection="0"/>
    <xf numFmtId="0" fontId="75" fillId="28" borderId="188" applyNumberFormat="0" applyAlignment="0" applyProtection="0"/>
    <xf numFmtId="0" fontId="77" fillId="0" borderId="189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43" fontId="65" fillId="0" borderId="0" applyFont="0" applyFill="0" applyBorder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43" fontId="65" fillId="0" borderId="0" applyFont="0" applyFill="0" applyBorder="0" applyAlignment="0" applyProtection="0"/>
    <xf numFmtId="0" fontId="60" fillId="31" borderId="187" applyNumberFormat="0" applyFon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87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87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75" fillId="28" borderId="192" applyNumberFormat="0" applyAlignment="0" applyProtection="0"/>
    <xf numFmtId="43" fontId="110" fillId="0" borderId="0" applyFont="0" applyFill="0" applyBorder="0" applyAlignment="0" applyProtection="0"/>
    <xf numFmtId="0" fontId="63" fillId="28" borderId="190" applyNumberFormat="0" applyAlignment="0" applyProtection="0"/>
    <xf numFmtId="0" fontId="75" fillId="28" borderId="192" applyNumberFormat="0" applyAlignment="0" applyProtection="0"/>
    <xf numFmtId="43" fontId="65" fillId="0" borderId="0" applyFont="0" applyFill="0" applyBorder="0" applyAlignment="0" applyProtection="0"/>
    <xf numFmtId="0" fontId="60" fillId="31" borderId="187" applyNumberFormat="0" applyFont="0" applyAlignment="0" applyProtection="0"/>
    <xf numFmtId="0" fontId="60" fillId="31" borderId="187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31" borderId="187" applyNumberFormat="0" applyFont="0" applyAlignment="0" applyProtection="0"/>
    <xf numFmtId="0" fontId="60" fillId="31" borderId="191" applyNumberFormat="0" applyFont="0" applyAlignment="0" applyProtection="0"/>
    <xf numFmtId="0" fontId="60" fillId="31" borderId="187" applyNumberFormat="0" applyFon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60" fillId="31" borderId="187" applyNumberFormat="0" applyFon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60" fillId="31" borderId="187" applyNumberFormat="0" applyFont="0" applyAlignment="0" applyProtection="0"/>
    <xf numFmtId="0" fontId="60" fillId="31" borderId="187" applyNumberFormat="0" applyFont="0" applyAlignment="0" applyProtection="0"/>
    <xf numFmtId="44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44" fontId="20" fillId="0" borderId="0" applyFont="0" applyFill="0" applyBorder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3" fontId="110" fillId="0" borderId="0" applyFont="0" applyFill="0" applyBorder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77" fillId="0" borderId="193" applyNumberFormat="0" applyFill="0" applyAlignment="0" applyProtection="0"/>
    <xf numFmtId="0" fontId="75" fillId="28" borderId="192" applyNumberFormat="0" applyAlignment="0" applyProtection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1" fillId="15" borderId="190" applyNumberFormat="0" applyAlignment="0" applyProtection="0"/>
    <xf numFmtId="0" fontId="1" fillId="0" borderId="0"/>
    <xf numFmtId="0" fontId="1" fillId="0" borderId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4" fontId="20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1" fillId="0" borderId="0"/>
    <xf numFmtId="0" fontId="60" fillId="31" borderId="191" applyNumberFormat="0" applyFont="0" applyAlignment="0" applyProtection="0"/>
    <xf numFmtId="0" fontId="1" fillId="0" borderId="0"/>
    <xf numFmtId="0" fontId="75" fillId="28" borderId="19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0" fontId="77" fillId="0" borderId="193" applyNumberFormat="0" applyFill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1" fillId="15" borderId="19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0" fillId="31" borderId="191" applyNumberFormat="0" applyFont="0" applyAlignment="0" applyProtection="0"/>
  </cellStyleXfs>
  <cellXfs count="1106">
    <xf numFmtId="0" fontId="0" fillId="0" borderId="0" xfId="0"/>
    <xf numFmtId="0" fontId="0" fillId="0" borderId="0" xfId="0" applyProtection="1">
      <protection locked="0"/>
    </xf>
    <xf numFmtId="0" fontId="22" fillId="0" borderId="2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4" xfId="0" applyFont="1" applyBorder="1" applyAlignment="1" applyProtection="1">
      <alignment vertical="top" wrapText="1"/>
    </xf>
    <xf numFmtId="4" fontId="26" fillId="0" borderId="1" xfId="0" applyNumberFormat="1" applyFont="1" applyBorder="1" applyProtection="1"/>
    <xf numFmtId="0" fontId="25" fillId="3" borderId="4" xfId="0" applyFont="1" applyFill="1" applyBorder="1" applyAlignment="1" applyProtection="1">
      <alignment vertical="top" wrapText="1"/>
    </xf>
    <xf numFmtId="0" fontId="23" fillId="3" borderId="1" xfId="0" applyFont="1" applyFill="1" applyBorder="1" applyProtection="1"/>
    <xf numFmtId="4" fontId="28" fillId="3" borderId="1" xfId="0" applyNumberFormat="1" applyFont="1" applyFill="1" applyBorder="1" applyProtection="1"/>
    <xf numFmtId="0" fontId="24" fillId="0" borderId="1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vertical="top" wrapText="1"/>
    </xf>
    <xf numFmtId="0" fontId="25" fillId="4" borderId="4" xfId="0" applyFont="1" applyFill="1" applyBorder="1" applyAlignment="1" applyProtection="1">
      <alignment vertical="top" wrapText="1"/>
    </xf>
    <xf numFmtId="0" fontId="22" fillId="4" borderId="1" xfId="0" applyFont="1" applyFill="1" applyBorder="1" applyAlignment="1" applyProtection="1">
      <alignment vertical="top" wrapText="1"/>
    </xf>
    <xf numFmtId="4" fontId="28" fillId="4" borderId="1" xfId="0" applyNumberFormat="1" applyFont="1" applyFill="1" applyBorder="1" applyProtection="1"/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Protection="1"/>
    <xf numFmtId="0" fontId="24" fillId="0" borderId="4" xfId="0" applyFont="1" applyBorder="1" applyAlignment="1" applyProtection="1">
      <alignment vertical="top" wrapText="1"/>
    </xf>
    <xf numFmtId="0" fontId="23" fillId="0" borderId="1" xfId="0" applyFont="1" applyBorder="1" applyAlignment="1" applyProtection="1">
      <alignment vertical="top" wrapText="1"/>
    </xf>
    <xf numFmtId="0" fontId="29" fillId="0" borderId="4" xfId="0" applyFont="1" applyBorder="1" applyAlignment="1" applyProtection="1">
      <alignment vertical="top" wrapText="1"/>
    </xf>
    <xf numFmtId="0" fontId="25" fillId="5" borderId="4" xfId="0" applyFont="1" applyFill="1" applyBorder="1" applyAlignment="1" applyProtection="1">
      <alignment vertical="top" wrapText="1"/>
    </xf>
    <xf numFmtId="0" fontId="22" fillId="5" borderId="1" xfId="0" applyFont="1" applyFill="1" applyBorder="1" applyAlignment="1" applyProtection="1">
      <alignment vertical="top" wrapText="1"/>
    </xf>
    <xf numFmtId="4" fontId="28" fillId="5" borderId="1" xfId="0" applyNumberFormat="1" applyFont="1" applyFill="1" applyBorder="1" applyProtection="1"/>
    <xf numFmtId="0" fontId="30" fillId="0" borderId="4" xfId="0" applyFont="1" applyBorder="1" applyAlignment="1" applyProtection="1">
      <alignment vertical="top" wrapText="1"/>
    </xf>
    <xf numFmtId="0" fontId="31" fillId="6" borderId="4" xfId="0" applyFont="1" applyFill="1" applyBorder="1" applyAlignment="1" applyProtection="1">
      <alignment vertical="top" wrapText="1"/>
    </xf>
    <xf numFmtId="0" fontId="24" fillId="6" borderId="1" xfId="0" applyFont="1" applyFill="1" applyBorder="1" applyAlignment="1" applyProtection="1">
      <alignment vertical="top" wrapText="1"/>
    </xf>
    <xf numFmtId="4" fontId="32" fillId="6" borderId="1" xfId="0" applyNumberFormat="1" applyFont="1" applyFill="1" applyBorder="1" applyProtection="1"/>
    <xf numFmtId="0" fontId="25" fillId="0" borderId="5" xfId="0" applyFont="1" applyBorder="1" applyAlignment="1" applyProtection="1">
      <alignment vertical="top" wrapText="1"/>
    </xf>
    <xf numFmtId="0" fontId="39" fillId="0" borderId="10" xfId="0" applyFont="1" applyBorder="1" applyProtection="1">
      <protection locked="0"/>
    </xf>
    <xf numFmtId="49" fontId="41" fillId="9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1" fillId="32" borderId="21" xfId="0" applyNumberFormat="1" applyFont="1" applyFill="1" applyBorder="1" applyProtection="1"/>
    <xf numFmtId="0" fontId="82" fillId="0" borderId="6" xfId="0" applyFont="1" applyBorder="1" applyAlignment="1" applyProtection="1">
      <alignment vertical="top" wrapText="1"/>
    </xf>
    <xf numFmtId="4" fontId="83" fillId="0" borderId="6" xfId="0" applyNumberFormat="1" applyFont="1" applyBorder="1" applyProtection="1"/>
    <xf numFmtId="0" fontId="84" fillId="32" borderId="22" xfId="0" applyFont="1" applyFill="1" applyBorder="1" applyAlignment="1" applyProtection="1">
      <alignment vertical="top" wrapText="1"/>
    </xf>
    <xf numFmtId="0" fontId="25" fillId="34" borderId="4" xfId="0" applyFont="1" applyFill="1" applyBorder="1" applyAlignment="1" applyProtection="1">
      <alignment vertical="top" wrapText="1"/>
    </xf>
    <xf numFmtId="0" fontId="22" fillId="34" borderId="1" xfId="0" applyFont="1" applyFill="1" applyBorder="1" applyAlignment="1" applyProtection="1">
      <alignment vertical="top" wrapText="1"/>
    </xf>
    <xf numFmtId="4" fontId="28" fillId="34" borderId="1" xfId="0" applyNumberFormat="1" applyFont="1" applyFill="1" applyBorder="1" applyProtection="1"/>
    <xf numFmtId="0" fontId="25" fillId="35" borderId="22" xfId="0" applyFont="1" applyFill="1" applyBorder="1" applyAlignment="1" applyProtection="1">
      <alignment vertical="top" wrapText="1"/>
    </xf>
    <xf numFmtId="4" fontId="83" fillId="35" borderId="21" xfId="0" applyNumberFormat="1" applyFont="1" applyFill="1" applyBorder="1" applyProtection="1"/>
    <xf numFmtId="49" fontId="86" fillId="0" borderId="1" xfId="0" applyNumberFormat="1" applyFont="1" applyBorder="1" applyAlignment="1" applyProtection="1">
      <alignment horizontal="right"/>
      <protection locked="0"/>
    </xf>
    <xf numFmtId="0" fontId="86" fillId="0" borderId="0" xfId="0" applyFont="1" applyProtection="1">
      <protection locked="0"/>
    </xf>
    <xf numFmtId="49" fontId="59" fillId="35" borderId="1" xfId="0" applyNumberFormat="1" applyFont="1" applyFill="1" applyBorder="1" applyProtection="1">
      <protection locked="0"/>
    </xf>
    <xf numFmtId="4" fontId="88" fillId="0" borderId="10" xfId="0" applyNumberFormat="1" applyFont="1" applyBorder="1" applyProtection="1"/>
    <xf numFmtId="0" fontId="81" fillId="0" borderId="0" xfId="0" applyFont="1" applyProtection="1">
      <protection locked="0"/>
    </xf>
    <xf numFmtId="4" fontId="90" fillId="0" borderId="0" xfId="0" applyNumberFormat="1" applyFont="1" applyBorder="1" applyProtection="1"/>
    <xf numFmtId="0" fontId="59" fillId="0" borderId="0" xfId="0" applyFont="1" applyProtection="1">
      <protection locked="0"/>
    </xf>
    <xf numFmtId="49" fontId="86" fillId="35" borderId="1" xfId="0" applyNumberFormat="1" applyFont="1" applyFill="1" applyBorder="1" applyProtection="1">
      <protection locked="0"/>
    </xf>
    <xf numFmtId="0" fontId="92" fillId="32" borderId="21" xfId="0" applyFont="1" applyFill="1" applyBorder="1" applyAlignment="1" applyProtection="1">
      <alignment vertical="top" wrapText="1"/>
    </xf>
    <xf numFmtId="0" fontId="55" fillId="0" borderId="0" xfId="0" applyFont="1" applyBorder="1" applyAlignment="1" applyProtection="1">
      <alignment horizontal="center"/>
      <protection locked="0"/>
    </xf>
    <xf numFmtId="0" fontId="93" fillId="36" borderId="23" xfId="69" applyFont="1" applyFill="1" applyBorder="1"/>
    <xf numFmtId="0" fontId="53" fillId="36" borderId="24" xfId="69" applyFont="1" applyFill="1" applyBorder="1" applyAlignment="1">
      <alignment horizontal="center"/>
    </xf>
    <xf numFmtId="0" fontId="53" fillId="36" borderId="23" xfId="69" applyFont="1" applyFill="1" applyBorder="1" applyAlignment="1">
      <alignment horizontal="center"/>
    </xf>
    <xf numFmtId="0" fontId="53" fillId="36" borderId="25" xfId="69" applyFont="1" applyFill="1" applyBorder="1" applyAlignment="1">
      <alignment horizontal="center"/>
    </xf>
    <xf numFmtId="0" fontId="93" fillId="37" borderId="23" xfId="69" applyFont="1" applyFill="1" applyBorder="1"/>
    <xf numFmtId="0" fontId="58" fillId="0" borderId="24" xfId="69" applyFont="1" applyFill="1" applyBorder="1" applyAlignment="1">
      <alignment vertical="center" wrapText="1"/>
    </xf>
    <xf numFmtId="4" fontId="65" fillId="0" borderId="26" xfId="69" applyNumberFormat="1" applyFont="1" applyFill="1" applyBorder="1" applyAlignment="1">
      <alignment horizontal="right" wrapText="1"/>
    </xf>
    <xf numFmtId="4" fontId="65" fillId="0" borderId="27" xfId="69" applyNumberFormat="1" applyBorder="1" applyAlignment="1">
      <alignment horizontal="right"/>
    </xf>
    <xf numFmtId="0" fontId="93" fillId="38" borderId="23" xfId="69" applyFont="1" applyFill="1" applyBorder="1"/>
    <xf numFmtId="0" fontId="93" fillId="34" borderId="23" xfId="69" applyFont="1" applyFill="1" applyBorder="1"/>
    <xf numFmtId="0" fontId="94" fillId="0" borderId="24" xfId="69" applyFont="1" applyFill="1" applyBorder="1" applyAlignment="1">
      <alignment horizontal="left" vertical="center" wrapText="1"/>
    </xf>
    <xf numFmtId="0" fontId="80" fillId="0" borderId="24" xfId="69" applyFont="1" applyFill="1" applyBorder="1" applyAlignment="1">
      <alignment vertical="center" wrapText="1"/>
    </xf>
    <xf numFmtId="0" fontId="95" fillId="0" borderId="24" xfId="69" applyFont="1" applyFill="1" applyBorder="1" applyAlignment="1">
      <alignment horizontal="left" vertical="center" wrapText="1"/>
    </xf>
    <xf numFmtId="0" fontId="58" fillId="0" borderId="24" xfId="69" applyFont="1" applyFill="1" applyBorder="1" applyAlignment="1">
      <alignment horizontal="left" vertical="center" wrapText="1"/>
    </xf>
    <xf numFmtId="0" fontId="58" fillId="0" borderId="28" xfId="69" applyFont="1" applyFill="1" applyBorder="1" applyAlignment="1">
      <alignment horizontal="left" vertical="center" wrapText="1"/>
    </xf>
    <xf numFmtId="4" fontId="65" fillId="0" borderId="29" xfId="69" applyNumberFormat="1" applyFont="1" applyFill="1" applyBorder="1" applyAlignment="1">
      <alignment horizontal="right" wrapText="1"/>
    </xf>
    <xf numFmtId="0" fontId="93" fillId="0" borderId="23" xfId="69" applyFont="1" applyBorder="1"/>
    <xf numFmtId="0" fontId="96" fillId="36" borderId="30" xfId="69" applyFont="1" applyFill="1" applyBorder="1" applyAlignment="1">
      <alignment vertical="center" wrapText="1"/>
    </xf>
    <xf numFmtId="4" fontId="96" fillId="36" borderId="31" xfId="69" applyNumberFormat="1" applyFont="1" applyFill="1" applyBorder="1" applyAlignment="1">
      <alignment horizontal="right" wrapText="1"/>
    </xf>
    <xf numFmtId="0" fontId="97" fillId="0" borderId="24" xfId="69" applyFont="1" applyBorder="1" applyAlignment="1">
      <alignment vertical="center" wrapText="1"/>
    </xf>
    <xf numFmtId="4" fontId="97" fillId="0" borderId="9" xfId="69" applyNumberFormat="1" applyFont="1" applyBorder="1" applyAlignment="1">
      <alignment horizontal="right" wrapText="1"/>
    </xf>
    <xf numFmtId="4" fontId="97" fillId="0" borderId="32" xfId="69" applyNumberFormat="1" applyFont="1" applyBorder="1" applyAlignment="1">
      <alignment horizontal="right" wrapText="1"/>
    </xf>
    <xf numFmtId="0" fontId="98" fillId="0" borderId="28" xfId="69" applyFont="1" applyBorder="1" applyAlignment="1">
      <alignment horizontal="left" vertical="center" wrapText="1"/>
    </xf>
    <xf numFmtId="4" fontId="97" fillId="0" borderId="33" xfId="69" applyNumberFormat="1" applyFont="1" applyBorder="1" applyAlignment="1">
      <alignment horizontal="right" wrapText="1"/>
    </xf>
    <xf numFmtId="0" fontId="93" fillId="0" borderId="0" xfId="69" applyFont="1"/>
    <xf numFmtId="4" fontId="97" fillId="0" borderId="34" xfId="69" applyNumberFormat="1" applyFont="1" applyBorder="1" applyAlignment="1">
      <alignment horizontal="right" wrapText="1"/>
    </xf>
    <xf numFmtId="4" fontId="99" fillId="0" borderId="35" xfId="69" applyNumberFormat="1" applyFont="1" applyBorder="1" applyAlignment="1">
      <alignment horizontal="right" wrapText="1"/>
    </xf>
    <xf numFmtId="4" fontId="102" fillId="0" borderId="9" xfId="69" applyNumberFormat="1" applyFont="1" applyBorder="1" applyAlignment="1">
      <alignment horizontal="right"/>
    </xf>
    <xf numFmtId="4" fontId="103" fillId="0" borderId="23" xfId="69" applyNumberFormat="1" applyFont="1" applyFill="1" applyBorder="1" applyAlignment="1">
      <alignment horizontal="right" wrapText="1"/>
    </xf>
    <xf numFmtId="4" fontId="102" fillId="0" borderId="23" xfId="69" applyNumberFormat="1" applyFont="1" applyFill="1" applyBorder="1" applyAlignment="1">
      <alignment horizontal="right"/>
    </xf>
    <xf numFmtId="4" fontId="104" fillId="0" borderId="23" xfId="69" applyNumberFormat="1" applyFont="1" applyFill="1" applyBorder="1" applyAlignment="1">
      <alignment horizontal="right"/>
    </xf>
    <xf numFmtId="4" fontId="99" fillId="0" borderId="23" xfId="69" applyNumberFormat="1" applyFont="1" applyFill="1" applyBorder="1" applyAlignment="1">
      <alignment horizontal="right"/>
    </xf>
    <xf numFmtId="4" fontId="105" fillId="0" borderId="36" xfId="69" applyNumberFormat="1" applyFont="1" applyBorder="1" applyAlignment="1">
      <alignment vertical="center" wrapText="1"/>
    </xf>
    <xf numFmtId="4" fontId="99" fillId="0" borderId="0" xfId="69" applyNumberFormat="1" applyFont="1" applyFill="1" applyBorder="1"/>
    <xf numFmtId="4" fontId="99" fillId="0" borderId="37" xfId="69" applyNumberFormat="1" applyFont="1" applyFill="1" applyBorder="1"/>
    <xf numFmtId="4" fontId="106" fillId="0" borderId="0" xfId="69" applyNumberFormat="1" applyFont="1" applyFill="1" applyBorder="1"/>
    <xf numFmtId="0" fontId="107" fillId="0" borderId="0" xfId="69" applyFont="1" applyFill="1" applyBorder="1"/>
    <xf numFmtId="0" fontId="107" fillId="0" borderId="0" xfId="69" applyFont="1" applyFill="1"/>
    <xf numFmtId="3" fontId="107" fillId="0" borderId="0" xfId="69" applyNumberFormat="1" applyFont="1"/>
    <xf numFmtId="0" fontId="65" fillId="0" borderId="0" xfId="69"/>
    <xf numFmtId="0" fontId="93" fillId="37" borderId="0" xfId="69" applyFont="1" applyFill="1"/>
    <xf numFmtId="0" fontId="65" fillId="37" borderId="0" xfId="69" applyFill="1"/>
    <xf numFmtId="0" fontId="93" fillId="34" borderId="0" xfId="69" applyFont="1" applyFill="1"/>
    <xf numFmtId="0" fontId="65" fillId="34" borderId="0" xfId="69" applyFill="1"/>
    <xf numFmtId="0" fontId="93" fillId="38" borderId="0" xfId="69" applyFont="1" applyFill="1"/>
    <xf numFmtId="0" fontId="65" fillId="38" borderId="0" xfId="69" applyFill="1"/>
    <xf numFmtId="4" fontId="37" fillId="5" borderId="23" xfId="0" applyNumberFormat="1" applyFont="1" applyFill="1" applyBorder="1" applyAlignment="1" applyProtection="1">
      <alignment horizontal="center" wrapText="1"/>
    </xf>
    <xf numFmtId="4" fontId="37" fillId="4" borderId="23" xfId="0" applyNumberFormat="1" applyFont="1" applyFill="1" applyBorder="1" applyAlignment="1" applyProtection="1">
      <alignment horizontal="center" wrapText="1"/>
    </xf>
    <xf numFmtId="4" fontId="37" fillId="0" borderId="23" xfId="0" applyNumberFormat="1" applyFont="1" applyBorder="1" applyAlignment="1" applyProtection="1">
      <alignment horizontal="center" wrapText="1"/>
      <protection locked="0"/>
    </xf>
    <xf numFmtId="4" fontId="37" fillId="9" borderId="23" xfId="0" applyNumberFormat="1" applyFont="1" applyFill="1" applyBorder="1" applyAlignment="1" applyProtection="1">
      <alignment horizontal="center" wrapText="1"/>
    </xf>
    <xf numFmtId="4" fontId="57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1" fillId="0" borderId="7" xfId="0" applyFont="1" applyBorder="1" applyAlignment="1" applyProtection="1">
      <alignment horizontal="center"/>
      <protection locked="0"/>
    </xf>
    <xf numFmtId="0" fontId="34" fillId="0" borderId="38" xfId="0" applyFont="1" applyBorder="1" applyProtection="1">
      <protection locked="0"/>
    </xf>
    <xf numFmtId="0" fontId="38" fillId="3" borderId="39" xfId="0" applyFont="1" applyFill="1" applyBorder="1" applyProtection="1">
      <protection locked="0"/>
    </xf>
    <xf numFmtId="0" fontId="38" fillId="3" borderId="32" xfId="0" applyFont="1" applyFill="1" applyBorder="1" applyProtection="1">
      <protection locked="0"/>
    </xf>
    <xf numFmtId="0" fontId="38" fillId="0" borderId="32" xfId="0" applyFont="1" applyBorder="1" applyProtection="1">
      <protection locked="0"/>
    </xf>
    <xf numFmtId="0" fontId="41" fillId="0" borderId="32" xfId="0" applyFont="1" applyBorder="1" applyProtection="1">
      <protection locked="0"/>
    </xf>
    <xf numFmtId="0" fontId="38" fillId="2" borderId="32" xfId="0" applyFont="1" applyFill="1" applyBorder="1" applyProtection="1">
      <protection locked="0"/>
    </xf>
    <xf numFmtId="0" fontId="47" fillId="0" borderId="32" xfId="0" applyFont="1" applyBorder="1" applyProtection="1">
      <protection locked="0"/>
    </xf>
    <xf numFmtId="0" fontId="38" fillId="7" borderId="32" xfId="0" applyFont="1" applyFill="1" applyBorder="1" applyProtection="1">
      <protection locked="0"/>
    </xf>
    <xf numFmtId="0" fontId="49" fillId="5" borderId="32" xfId="0" applyFont="1" applyFill="1" applyBorder="1" applyProtection="1">
      <protection locked="0"/>
    </xf>
    <xf numFmtId="0" fontId="49" fillId="4" borderId="32" xfId="0" applyFont="1" applyFill="1" applyBorder="1" applyProtection="1">
      <protection locked="0"/>
    </xf>
    <xf numFmtId="0" fontId="49" fillId="7" borderId="32" xfId="0" applyFont="1" applyFill="1" applyBorder="1" applyProtection="1">
      <protection locked="0"/>
    </xf>
    <xf numFmtId="0" fontId="47" fillId="9" borderId="32" xfId="0" applyFont="1" applyFill="1" applyBorder="1" applyProtection="1">
      <protection locked="0"/>
    </xf>
    <xf numFmtId="0" fontId="49" fillId="9" borderId="32" xfId="0" applyFont="1" applyFill="1" applyBorder="1" applyProtection="1">
      <protection locked="0"/>
    </xf>
    <xf numFmtId="0" fontId="49" fillId="0" borderId="32" xfId="0" applyFont="1" applyBorder="1" applyProtection="1">
      <protection locked="0"/>
    </xf>
    <xf numFmtId="0" fontId="86" fillId="35" borderId="32" xfId="0" applyFont="1" applyFill="1" applyBorder="1" applyProtection="1">
      <protection locked="0"/>
    </xf>
    <xf numFmtId="0" fontId="47" fillId="35" borderId="32" xfId="0" applyFont="1" applyFill="1" applyBorder="1" applyAlignment="1" applyProtection="1">
      <alignment vertical="top" wrapText="1"/>
    </xf>
    <xf numFmtId="0" fontId="85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4" fillId="0" borderId="40" xfId="0" applyFont="1" applyBorder="1" applyAlignment="1" applyProtection="1">
      <alignment horizontal="right"/>
      <protection locked="0"/>
    </xf>
    <xf numFmtId="4" fontId="36" fillId="0" borderId="41" xfId="0" applyNumberFormat="1" applyFont="1" applyBorder="1" applyAlignment="1" applyProtection="1">
      <alignment horizontal="center" wrapText="1"/>
      <protection locked="0"/>
    </xf>
    <xf numFmtId="4" fontId="40" fillId="0" borderId="42" xfId="0" applyNumberFormat="1" applyFont="1" applyBorder="1" applyProtection="1"/>
    <xf numFmtId="4" fontId="36" fillId="5" borderId="24" xfId="0" applyNumberFormat="1" applyFont="1" applyFill="1" applyBorder="1" applyAlignment="1" applyProtection="1">
      <alignment horizontal="center" wrapText="1"/>
    </xf>
    <xf numFmtId="4" fontId="87" fillId="5" borderId="24" xfId="0" applyNumberFormat="1" applyFont="1" applyFill="1" applyBorder="1" applyAlignment="1" applyProtection="1">
      <alignment horizontal="center"/>
    </xf>
    <xf numFmtId="4" fontId="37" fillId="5" borderId="24" xfId="0" applyNumberFormat="1" applyFont="1" applyFill="1" applyBorder="1" applyAlignment="1" applyProtection="1">
      <alignment horizontal="center" wrapText="1"/>
    </xf>
    <xf numFmtId="4" fontId="37" fillId="7" borderId="24" xfId="0" applyNumberFormat="1" applyFont="1" applyFill="1" applyBorder="1" applyAlignment="1" applyProtection="1">
      <alignment horizontal="center" wrapText="1"/>
    </xf>
    <xf numFmtId="4" fontId="44" fillId="9" borderId="42" xfId="0" applyNumberFormat="1" applyFont="1" applyFill="1" applyBorder="1" applyProtection="1"/>
    <xf numFmtId="4" fontId="40" fillId="3" borderId="24" xfId="0" applyNumberFormat="1" applyFont="1" applyFill="1" applyBorder="1" applyProtection="1"/>
    <xf numFmtId="4" fontId="40" fillId="35" borderId="24" xfId="0" applyNumberFormat="1" applyFont="1" applyFill="1" applyBorder="1" applyProtection="1"/>
    <xf numFmtId="4" fontId="91" fillId="35" borderId="24" xfId="0" applyNumberFormat="1" applyFont="1" applyFill="1" applyBorder="1" applyProtection="1"/>
    <xf numFmtId="0" fontId="26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1" fillId="0" borderId="9" xfId="0" applyFont="1" applyBorder="1" applyProtection="1">
      <protection locked="0"/>
    </xf>
    <xf numFmtId="0" fontId="26" fillId="0" borderId="9" xfId="0" applyFont="1" applyBorder="1" applyProtection="1">
      <protection locked="0"/>
    </xf>
    <xf numFmtId="0" fontId="35" fillId="0" borderId="23" xfId="0" applyFont="1" applyBorder="1" applyProtection="1">
      <protection locked="0"/>
    </xf>
    <xf numFmtId="4" fontId="36" fillId="32" borderId="23" xfId="0" applyNumberFormat="1" applyFont="1" applyFill="1" applyBorder="1" applyAlignment="1" applyProtection="1">
      <alignment horizontal="center" wrapText="1"/>
      <protection locked="0"/>
    </xf>
    <xf numFmtId="4" fontId="36" fillId="0" borderId="23" xfId="0" applyNumberFormat="1" applyFont="1" applyBorder="1" applyAlignment="1" applyProtection="1">
      <alignment horizontal="center" wrapText="1"/>
      <protection locked="0"/>
    </xf>
    <xf numFmtId="0" fontId="39" fillId="3" borderId="23" xfId="0" applyFont="1" applyFill="1" applyBorder="1" applyProtection="1">
      <protection locked="0"/>
    </xf>
    <xf numFmtId="0" fontId="39" fillId="0" borderId="23" xfId="0" applyFont="1" applyBorder="1" applyProtection="1">
      <protection locked="0"/>
    </xf>
    <xf numFmtId="0" fontId="39" fillId="2" borderId="23" xfId="0" applyFont="1" applyFill="1" applyBorder="1" applyProtection="1">
      <protection locked="0"/>
    </xf>
    <xf numFmtId="0" fontId="43" fillId="2" borderId="23" xfId="0" applyFont="1" applyFill="1" applyBorder="1" applyProtection="1">
      <protection locked="0"/>
    </xf>
    <xf numFmtId="0" fontId="45" fillId="0" borderId="23" xfId="0" applyFont="1" applyBorder="1" applyProtection="1">
      <protection locked="0"/>
    </xf>
    <xf numFmtId="0" fontId="39" fillId="7" borderId="23" xfId="0" applyFont="1" applyFill="1" applyBorder="1" applyProtection="1">
      <protection locked="0"/>
    </xf>
    <xf numFmtId="0" fontId="35" fillId="5" borderId="23" xfId="0" applyFont="1" applyFill="1" applyBorder="1" applyProtection="1">
      <protection locked="0"/>
    </xf>
    <xf numFmtId="3" fontId="35" fillId="5" borderId="23" xfId="0" applyNumberFormat="1" applyFont="1" applyFill="1" applyBorder="1" applyProtection="1">
      <protection locked="0"/>
    </xf>
    <xf numFmtId="0" fontId="48" fillId="5" borderId="23" xfId="0" applyFont="1" applyFill="1" applyBorder="1" applyProtection="1">
      <protection locked="0"/>
    </xf>
    <xf numFmtId="0" fontId="46" fillId="5" borderId="23" xfId="0" applyFont="1" applyFill="1" applyBorder="1" applyProtection="1">
      <protection locked="0"/>
    </xf>
    <xf numFmtId="0" fontId="35" fillId="4" borderId="23" xfId="0" applyFont="1" applyFill="1" applyBorder="1" applyProtection="1">
      <protection locked="0"/>
    </xf>
    <xf numFmtId="0" fontId="35" fillId="7" borderId="23" xfId="0" applyFont="1" applyFill="1" applyBorder="1" applyProtection="1">
      <protection locked="0"/>
    </xf>
    <xf numFmtId="0" fontId="43" fillId="9" borderId="23" xfId="0" applyFont="1" applyFill="1" applyBorder="1" applyProtection="1">
      <protection locked="0"/>
    </xf>
    <xf numFmtId="0" fontId="39" fillId="9" borderId="23" xfId="0" applyFont="1" applyFill="1" applyBorder="1" applyProtection="1">
      <protection locked="0"/>
    </xf>
    <xf numFmtId="0" fontId="35" fillId="9" borderId="23" xfId="0" applyFont="1" applyFill="1" applyBorder="1" applyProtection="1">
      <protection locked="0"/>
    </xf>
    <xf numFmtId="0" fontId="86" fillId="0" borderId="23" xfId="0" applyFont="1" applyBorder="1" applyProtection="1">
      <protection locked="0"/>
    </xf>
    <xf numFmtId="0" fontId="86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59" fillId="35" borderId="23" xfId="0" applyFont="1" applyFill="1" applyBorder="1" applyProtection="1">
      <protection locked="0"/>
    </xf>
    <xf numFmtId="4" fontId="109" fillId="0" borderId="23" xfId="69" applyNumberFormat="1" applyFont="1" applyBorder="1" applyAlignment="1">
      <alignment vertical="center" wrapText="1"/>
    </xf>
    <xf numFmtId="0" fontId="108" fillId="0" borderId="43" xfId="69" applyFont="1" applyBorder="1" applyAlignment="1">
      <alignment vertical="center" wrapText="1"/>
    </xf>
    <xf numFmtId="4" fontId="100" fillId="0" borderId="42" xfId="69" applyNumberFormat="1" applyFont="1" applyFill="1" applyBorder="1" applyAlignment="1">
      <alignment vertical="center" wrapText="1"/>
    </xf>
    <xf numFmtId="0" fontId="93" fillId="40" borderId="23" xfId="69" applyFont="1" applyFill="1" applyBorder="1"/>
    <xf numFmtId="0" fontId="93" fillId="41" borderId="23" xfId="69" applyFont="1" applyFill="1" applyBorder="1"/>
    <xf numFmtId="0" fontId="114" fillId="42" borderId="0" xfId="0" applyFont="1" applyFill="1"/>
    <xf numFmtId="0" fontId="114" fillId="40" borderId="0" xfId="0" applyFont="1" applyFill="1"/>
    <xf numFmtId="0" fontId="114" fillId="41" borderId="0" xfId="0" applyFont="1" applyFill="1"/>
    <xf numFmtId="4" fontId="111" fillId="42" borderId="0" xfId="0" applyNumberFormat="1" applyFont="1" applyFill="1"/>
    <xf numFmtId="4" fontId="111" fillId="40" borderId="0" xfId="0" applyNumberFormat="1" applyFont="1" applyFill="1"/>
    <xf numFmtId="4" fontId="111" fillId="41" borderId="0" xfId="0" applyNumberFormat="1" applyFont="1" applyFill="1"/>
    <xf numFmtId="4" fontId="111" fillId="0" borderId="0" xfId="0" applyNumberFormat="1" applyFont="1"/>
    <xf numFmtId="0" fontId="115" fillId="0" borderId="0" xfId="0" applyFont="1"/>
    <xf numFmtId="0" fontId="93" fillId="0" borderId="0" xfId="69" applyFont="1" applyFill="1"/>
    <xf numFmtId="0" fontId="65" fillId="0" borderId="0" xfId="69" applyFill="1"/>
    <xf numFmtId="0" fontId="0" fillId="0" borderId="0" xfId="0" applyFill="1"/>
    <xf numFmtId="0" fontId="93" fillId="36" borderId="47" xfId="69" applyFont="1" applyFill="1" applyBorder="1"/>
    <xf numFmtId="0" fontId="116" fillId="39" borderId="48" xfId="0" applyFont="1" applyFill="1" applyBorder="1" applyAlignment="1">
      <alignment horizontal="center"/>
    </xf>
    <xf numFmtId="0" fontId="93" fillId="37" borderId="47" xfId="69" applyFont="1" applyFill="1" applyBorder="1"/>
    <xf numFmtId="4" fontId="118" fillId="0" borderId="26" xfId="0" applyNumberFormat="1" applyFont="1" applyFill="1" applyBorder="1" applyAlignment="1">
      <alignment horizontal="right" vertical="center" wrapText="1"/>
    </xf>
    <xf numFmtId="0" fontId="93" fillId="38" borderId="47" xfId="69" applyFont="1" applyFill="1" applyBorder="1"/>
    <xf numFmtId="0" fontId="93" fillId="34" borderId="47" xfId="69" applyFont="1" applyFill="1" applyBorder="1"/>
    <xf numFmtId="0" fontId="93" fillId="0" borderId="47" xfId="69" applyFont="1" applyBorder="1"/>
    <xf numFmtId="4" fontId="120" fillId="39" borderId="34" xfId="0" applyNumberFormat="1" applyFont="1" applyFill="1" applyBorder="1" applyAlignment="1">
      <alignment horizontal="right" vertical="center" wrapText="1"/>
    </xf>
    <xf numFmtId="4" fontId="121" fillId="0" borderId="36" xfId="0" applyNumberFormat="1" applyFont="1" applyBorder="1" applyAlignment="1">
      <alignment vertical="center" wrapText="1"/>
    </xf>
    <xf numFmtId="4" fontId="122" fillId="0" borderId="0" xfId="0" applyNumberFormat="1" applyFont="1" applyFill="1" applyBorder="1"/>
    <xf numFmtId="43" fontId="0" fillId="0" borderId="0" xfId="117" applyFont="1"/>
    <xf numFmtId="0" fontId="58" fillId="0" borderId="48" xfId="0" applyFont="1" applyFill="1" applyBorder="1" applyAlignment="1">
      <alignment vertical="center" wrapText="1"/>
    </xf>
    <xf numFmtId="0" fontId="94" fillId="0" borderId="48" xfId="0" applyFont="1" applyFill="1" applyBorder="1" applyAlignment="1">
      <alignment horizontal="left" vertical="center" wrapText="1"/>
    </xf>
    <xf numFmtId="0" fontId="80" fillId="0" borderId="48" xfId="0" applyFont="1" applyFill="1" applyBorder="1" applyAlignment="1">
      <alignment vertical="center" wrapText="1"/>
    </xf>
    <xf numFmtId="0" fontId="95" fillId="0" borderId="48" xfId="0" applyFont="1" applyFill="1" applyBorder="1" applyAlignment="1">
      <alignment horizontal="left" vertical="center" wrapText="1"/>
    </xf>
    <xf numFmtId="0" fontId="58" fillId="0" borderId="48" xfId="0" applyFont="1" applyFill="1" applyBorder="1" applyAlignment="1">
      <alignment horizontal="left" vertical="center" wrapText="1"/>
    </xf>
    <xf numFmtId="0" fontId="58" fillId="0" borderId="49" xfId="0" applyFont="1" applyFill="1" applyBorder="1" applyAlignment="1">
      <alignment horizontal="left" vertical="center" wrapText="1"/>
    </xf>
    <xf numFmtId="0" fontId="119" fillId="39" borderId="50" xfId="0" applyFont="1" applyFill="1" applyBorder="1" applyAlignment="1">
      <alignment vertical="center" wrapText="1"/>
    </xf>
    <xf numFmtId="0" fontId="112" fillId="0" borderId="48" xfId="0" applyFont="1" applyBorder="1" applyAlignment="1">
      <alignment vertical="center" wrapText="1"/>
    </xf>
    <xf numFmtId="0" fontId="120" fillId="39" borderId="51" xfId="0" applyFont="1" applyFill="1" applyBorder="1" applyAlignment="1">
      <alignment vertical="center" wrapText="1"/>
    </xf>
    <xf numFmtId="0" fontId="116" fillId="39" borderId="52" xfId="0" applyFont="1" applyFill="1" applyBorder="1" applyAlignment="1">
      <alignment horizontal="center"/>
    </xf>
    <xf numFmtId="0" fontId="0" fillId="39" borderId="2" xfId="0" applyFill="1" applyBorder="1"/>
    <xf numFmtId="4" fontId="118" fillId="0" borderId="52" xfId="0" applyNumberFormat="1" applyFont="1" applyFill="1" applyBorder="1" applyAlignment="1">
      <alignment horizontal="right" vertical="center" wrapText="1"/>
    </xf>
    <xf numFmtId="4" fontId="119" fillId="39" borderId="52" xfId="0" applyNumberFormat="1" applyFont="1" applyFill="1" applyBorder="1" applyAlignment="1">
      <alignment horizontal="right" vertical="center" wrapText="1"/>
    </xf>
    <xf numFmtId="4" fontId="120" fillId="39" borderId="5" xfId="0" applyNumberFormat="1" applyFont="1" applyFill="1" applyBorder="1" applyAlignment="1">
      <alignment horizontal="right" vertical="center" wrapText="1"/>
    </xf>
    <xf numFmtId="0" fontId="116" fillId="39" borderId="53" xfId="0" applyFont="1" applyFill="1" applyBorder="1" applyAlignment="1">
      <alignment horizontal="center"/>
    </xf>
    <xf numFmtId="0" fontId="116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19" fillId="39" borderId="54" xfId="0" applyNumberFormat="1" applyFont="1" applyFill="1" applyBorder="1"/>
    <xf numFmtId="4" fontId="120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19" fillId="39" borderId="52" xfId="0" applyNumberFormat="1" applyFont="1" applyFill="1" applyBorder="1"/>
    <xf numFmtId="4" fontId="119" fillId="39" borderId="5" xfId="0" applyNumberFormat="1" applyFont="1" applyFill="1" applyBorder="1" applyAlignment="1">
      <alignment horizontal="right" vertical="center" wrapText="1"/>
    </xf>
    <xf numFmtId="0" fontId="116" fillId="39" borderId="27" xfId="0" applyFont="1" applyFill="1" applyBorder="1" applyAlignment="1">
      <alignment horizontal="center"/>
    </xf>
    <xf numFmtId="0" fontId="117" fillId="39" borderId="26" xfId="0" applyFont="1" applyFill="1" applyBorder="1"/>
    <xf numFmtId="43" fontId="117" fillId="0" borderId="26" xfId="117" applyFont="1" applyBorder="1"/>
    <xf numFmtId="43" fontId="119" fillId="39" borderId="26" xfId="117" applyFont="1" applyFill="1" applyBorder="1"/>
    <xf numFmtId="43" fontId="119" fillId="39" borderId="35" xfId="117" applyFont="1" applyFill="1" applyBorder="1"/>
    <xf numFmtId="4" fontId="118" fillId="0" borderId="56" xfId="0" applyNumberFormat="1" applyFont="1" applyFill="1" applyBorder="1" applyAlignment="1">
      <alignment horizontal="right" vertical="center" wrapText="1"/>
    </xf>
    <xf numFmtId="0" fontId="116" fillId="39" borderId="46" xfId="0" applyFont="1" applyFill="1" applyBorder="1" applyAlignment="1">
      <alignment horizontal="center"/>
    </xf>
    <xf numFmtId="0" fontId="116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19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7" fillId="0" borderId="60" xfId="117" applyFont="1" applyBorder="1"/>
    <xf numFmtId="4" fontId="120" fillId="39" borderId="44" xfId="0" applyNumberFormat="1" applyFont="1" applyFill="1" applyBorder="1" applyAlignment="1">
      <alignment horizontal="right" vertical="center" wrapText="1"/>
    </xf>
    <xf numFmtId="4" fontId="40" fillId="43" borderId="42" xfId="0" applyNumberFormat="1" applyFont="1" applyFill="1" applyBorder="1" applyProtection="1"/>
    <xf numFmtId="0" fontId="38" fillId="44" borderId="32" xfId="0" applyFont="1" applyFill="1" applyBorder="1" applyProtection="1">
      <protection locked="0"/>
    </xf>
    <xf numFmtId="0" fontId="39" fillId="44" borderId="23" xfId="0" applyFont="1" applyFill="1" applyBorder="1" applyProtection="1">
      <protection locked="0"/>
    </xf>
    <xf numFmtId="4" fontId="40" fillId="44" borderId="42" xfId="0" applyNumberFormat="1" applyFont="1" applyFill="1" applyBorder="1" applyProtection="1"/>
    <xf numFmtId="0" fontId="38" fillId="44" borderId="39" xfId="0" applyFont="1" applyFill="1" applyBorder="1" applyProtection="1">
      <protection locked="0"/>
    </xf>
    <xf numFmtId="0" fontId="49" fillId="44" borderId="32" xfId="0" applyFont="1" applyFill="1" applyBorder="1" applyProtection="1">
      <protection locked="0"/>
    </xf>
    <xf numFmtId="3" fontId="35" fillId="44" borderId="23" xfId="0" applyNumberFormat="1" applyFont="1" applyFill="1" applyBorder="1" applyProtection="1">
      <protection locked="0"/>
    </xf>
    <xf numFmtId="4" fontId="37" fillId="44" borderId="23" xfId="0" applyNumberFormat="1" applyFont="1" applyFill="1" applyBorder="1" applyAlignment="1" applyProtection="1">
      <alignment horizontal="center" wrapText="1"/>
    </xf>
    <xf numFmtId="0" fontId="38" fillId="0" borderId="54" xfId="0" applyFont="1" applyBorder="1" applyProtection="1">
      <protection locked="0"/>
    </xf>
    <xf numFmtId="0" fontId="124" fillId="0" borderId="61" xfId="0" applyFont="1" applyBorder="1" applyProtection="1">
      <protection locked="0"/>
    </xf>
    <xf numFmtId="0" fontId="38" fillId="2" borderId="54" xfId="0" applyFont="1" applyFill="1" applyBorder="1" applyProtection="1">
      <protection locked="0"/>
    </xf>
    <xf numFmtId="0" fontId="124" fillId="2" borderId="61" xfId="0" applyFont="1" applyFill="1" applyBorder="1" applyProtection="1">
      <protection locked="0"/>
    </xf>
    <xf numFmtId="49" fontId="52" fillId="2" borderId="1" xfId="0" applyNumberFormat="1" applyFont="1" applyFill="1" applyBorder="1" applyAlignment="1" applyProtection="1">
      <alignment horizontal="right"/>
      <protection locked="0"/>
    </xf>
    <xf numFmtId="49" fontId="52" fillId="2" borderId="61" xfId="0" applyNumberFormat="1" applyFont="1" applyFill="1" applyBorder="1" applyAlignment="1" applyProtection="1">
      <alignment horizontal="right"/>
      <protection locked="0"/>
    </xf>
    <xf numFmtId="0" fontId="111" fillId="0" borderId="0" xfId="0" applyFont="1"/>
    <xf numFmtId="0" fontId="39" fillId="0" borderId="62" xfId="0" applyFont="1" applyBorder="1" applyProtection="1">
      <protection locked="0"/>
    </xf>
    <xf numFmtId="0" fontId="43" fillId="2" borderId="62" xfId="0" applyFont="1" applyFill="1" applyBorder="1" applyProtection="1">
      <protection locked="0"/>
    </xf>
    <xf numFmtId="0" fontId="59" fillId="0" borderId="7" xfId="0" applyFont="1" applyBorder="1" applyAlignment="1" applyProtection="1">
      <alignment horizontal="center"/>
      <protection locked="0"/>
    </xf>
    <xf numFmtId="49" fontId="55" fillId="0" borderId="8" xfId="0" applyNumberFormat="1" applyFont="1" applyBorder="1" applyProtection="1">
      <protection locked="0"/>
    </xf>
    <xf numFmtId="0" fontId="58" fillId="44" borderId="9" xfId="0" applyNumberFormat="1" applyFont="1" applyFill="1" applyBorder="1" applyAlignment="1" applyProtection="1">
      <alignment horizontal="right"/>
      <protection locked="0"/>
    </xf>
    <xf numFmtId="166" fontId="58" fillId="44" borderId="9" xfId="0" applyNumberFormat="1" applyFont="1" applyFill="1" applyBorder="1" applyAlignment="1" applyProtection="1">
      <alignment horizontal="right"/>
      <protection locked="0"/>
    </xf>
    <xf numFmtId="166" fontId="58" fillId="44" borderId="1" xfId="0" applyNumberFormat="1" applyFont="1" applyFill="1" applyBorder="1" applyAlignment="1" applyProtection="1">
      <alignment horizontal="right"/>
      <protection locked="0"/>
    </xf>
    <xf numFmtId="49" fontId="58" fillId="0" borderId="1" xfId="0" applyNumberFormat="1" applyFont="1" applyBorder="1" applyAlignment="1" applyProtection="1">
      <alignment horizontal="right"/>
      <protection locked="0"/>
    </xf>
    <xf numFmtId="49" fontId="58" fillId="0" borderId="23" xfId="0" applyNumberFormat="1" applyFont="1" applyBorder="1" applyAlignment="1" applyProtection="1">
      <alignment horizontal="right"/>
      <protection locked="0"/>
    </xf>
    <xf numFmtId="49" fontId="58" fillId="2" borderId="1" xfId="0" applyNumberFormat="1" applyFont="1" applyFill="1" applyBorder="1" applyAlignment="1" applyProtection="1">
      <alignment horizontal="right"/>
      <protection locked="0"/>
    </xf>
    <xf numFmtId="49" fontId="58" fillId="44" borderId="1" xfId="0" applyNumberFormat="1" applyFont="1" applyFill="1" applyBorder="1" applyAlignment="1" applyProtection="1">
      <alignment horizontal="right"/>
      <protection locked="0"/>
    </xf>
    <xf numFmtId="49" fontId="58" fillId="0" borderId="61" xfId="0" applyNumberFormat="1" applyFont="1" applyBorder="1" applyAlignment="1" applyProtection="1">
      <alignment horizontal="right"/>
      <protection locked="0"/>
    </xf>
    <xf numFmtId="49" fontId="52" fillId="0" borderId="1" xfId="0" applyNumberFormat="1" applyFont="1" applyBorder="1" applyAlignment="1" applyProtection="1">
      <alignment horizontal="right"/>
      <protection locked="0"/>
    </xf>
    <xf numFmtId="49" fontId="58" fillId="7" borderId="1" xfId="0" applyNumberFormat="1" applyFont="1" applyFill="1" applyBorder="1" applyAlignment="1" applyProtection="1">
      <alignment horizontal="right"/>
      <protection locked="0"/>
    </xf>
    <xf numFmtId="49" fontId="55" fillId="5" borderId="1" xfId="0" applyNumberFormat="1" applyFont="1" applyFill="1" applyBorder="1" applyAlignment="1" applyProtection="1">
      <alignment horizontal="right"/>
      <protection locked="0"/>
    </xf>
    <xf numFmtId="49" fontId="55" fillId="5" borderId="1" xfId="0" applyNumberFormat="1" applyFont="1" applyFill="1" applyBorder="1" applyProtection="1">
      <protection locked="0"/>
    </xf>
    <xf numFmtId="49" fontId="55" fillId="5" borderId="1" xfId="0" applyNumberFormat="1" applyFont="1" applyFill="1" applyBorder="1" applyAlignment="1" applyProtection="1">
      <alignment horizontal="left"/>
      <protection locked="0"/>
    </xf>
    <xf numFmtId="49" fontId="55" fillId="4" borderId="1" xfId="0" applyNumberFormat="1" applyFont="1" applyFill="1" applyBorder="1" applyAlignment="1" applyProtection="1">
      <alignment horizontal="left"/>
      <protection locked="0"/>
    </xf>
    <xf numFmtId="49" fontId="55" fillId="7" borderId="1" xfId="0" applyNumberFormat="1" applyFont="1" applyFill="1" applyBorder="1" applyAlignment="1" applyProtection="1">
      <alignment horizontal="left"/>
      <protection locked="0"/>
    </xf>
    <xf numFmtId="49" fontId="55" fillId="44" borderId="1" xfId="0" applyNumberFormat="1" applyFont="1" applyFill="1" applyBorder="1" applyAlignment="1" applyProtection="1">
      <alignment horizontal="left"/>
      <protection locked="0"/>
    </xf>
    <xf numFmtId="49" fontId="38" fillId="9" borderId="1" xfId="0" applyNumberFormat="1" applyFont="1" applyFill="1" applyBorder="1" applyAlignment="1" applyProtection="1">
      <alignment horizontal="right"/>
      <protection locked="0"/>
    </xf>
    <xf numFmtId="49" fontId="55" fillId="9" borderId="1" xfId="0" applyNumberFormat="1" applyFont="1" applyFill="1" applyBorder="1" applyAlignment="1" applyProtection="1">
      <alignment horizontal="left"/>
      <protection locked="0"/>
    </xf>
    <xf numFmtId="49" fontId="58" fillId="0" borderId="0" xfId="0" applyNumberFormat="1" applyFont="1" applyBorder="1" applyAlignment="1" applyProtection="1">
      <alignment horizontal="right"/>
      <protection locked="0"/>
    </xf>
    <xf numFmtId="0" fontId="58" fillId="3" borderId="1" xfId="0" applyNumberFormat="1" applyFont="1" applyFill="1" applyBorder="1" applyAlignment="1" applyProtection="1">
      <alignment horizontal="right"/>
      <protection locked="0"/>
    </xf>
    <xf numFmtId="166" fontId="58" fillId="3" borderId="9" xfId="0" applyNumberFormat="1" applyFont="1" applyFill="1" applyBorder="1" applyAlignment="1" applyProtection="1">
      <alignment horizontal="right"/>
      <protection locked="0"/>
    </xf>
    <xf numFmtId="166" fontId="58" fillId="3" borderId="1" xfId="0" applyNumberFormat="1" applyFont="1" applyFill="1" applyBorder="1" applyAlignment="1" applyProtection="1">
      <alignment horizontal="right"/>
      <protection locked="0"/>
    </xf>
    <xf numFmtId="49" fontId="58" fillId="3" borderId="1" xfId="0" applyNumberFormat="1" applyFont="1" applyFill="1" applyBorder="1" applyAlignment="1" applyProtection="1">
      <alignment horizontal="right"/>
      <protection locked="0"/>
    </xf>
    <xf numFmtId="49" fontId="58" fillId="0" borderId="62" xfId="0" applyNumberFormat="1" applyFont="1" applyBorder="1" applyAlignment="1" applyProtection="1">
      <alignment horizontal="right"/>
      <protection locked="0"/>
    </xf>
    <xf numFmtId="49" fontId="52" fillId="2" borderId="62" xfId="0" applyNumberFormat="1" applyFont="1" applyFill="1" applyBorder="1" applyAlignment="1" applyProtection="1">
      <alignment horizontal="right"/>
      <protection locked="0"/>
    </xf>
    <xf numFmtId="49" fontId="58" fillId="0" borderId="1" xfId="0" applyNumberFormat="1" applyFont="1" applyBorder="1" applyProtection="1">
      <protection locked="0"/>
    </xf>
    <xf numFmtId="49" fontId="58" fillId="0" borderId="10" xfId="0" applyNumberFormat="1" applyFont="1" applyBorder="1" applyAlignment="1" applyProtection="1">
      <alignment horizontal="right"/>
      <protection locked="0"/>
    </xf>
    <xf numFmtId="49" fontId="58" fillId="0" borderId="9" xfId="0" applyNumberFormat="1" applyFont="1" applyBorder="1" applyProtection="1">
      <protection locked="0"/>
    </xf>
    <xf numFmtId="49" fontId="58" fillId="0" borderId="0" xfId="0" applyNumberFormat="1" applyFont="1" applyProtection="1">
      <protection locked="0"/>
    </xf>
    <xf numFmtId="4" fontId="40" fillId="32" borderId="24" xfId="0" applyNumberFormat="1" applyFont="1" applyFill="1" applyBorder="1" applyProtection="1"/>
    <xf numFmtId="4" fontId="40" fillId="43" borderId="24" xfId="0" applyNumberFormat="1" applyFont="1" applyFill="1" applyBorder="1" applyProtection="1"/>
    <xf numFmtId="4" fontId="40" fillId="33" borderId="24" xfId="0" applyNumberFormat="1" applyFont="1" applyFill="1" applyBorder="1" applyProtection="1"/>
    <xf numFmtId="49" fontId="58" fillId="0" borderId="65" xfId="0" applyNumberFormat="1" applyFont="1" applyBorder="1" applyAlignment="1" applyProtection="1">
      <alignment horizontal="right"/>
      <protection locked="0"/>
    </xf>
    <xf numFmtId="0" fontId="38" fillId="0" borderId="63" xfId="0" applyFont="1" applyBorder="1" applyProtection="1">
      <protection locked="0"/>
    </xf>
    <xf numFmtId="0" fontId="39" fillId="0" borderId="65" xfId="0" applyFont="1" applyBorder="1" applyProtection="1">
      <protection locked="0"/>
    </xf>
    <xf numFmtId="4" fontId="40" fillId="32" borderId="64" xfId="0" applyNumberFormat="1" applyFont="1" applyFill="1" applyBorder="1" applyProtection="1"/>
    <xf numFmtId="4" fontId="40" fillId="0" borderId="42" xfId="0" applyNumberFormat="1" applyFont="1" applyBorder="1" applyProtection="1"/>
    <xf numFmtId="4" fontId="40" fillId="33" borderId="42" xfId="0" applyNumberFormat="1" applyFont="1" applyFill="1" applyBorder="1" applyProtection="1"/>
    <xf numFmtId="4" fontId="40" fillId="44" borderId="42" xfId="0" applyNumberFormat="1" applyFont="1" applyFill="1" applyBorder="1" applyProtection="1"/>
    <xf numFmtId="49" fontId="52" fillId="2" borderId="74" xfId="0" applyNumberFormat="1" applyFont="1" applyFill="1" applyBorder="1" applyAlignment="1" applyProtection="1">
      <alignment horizontal="right"/>
      <protection locked="0"/>
    </xf>
    <xf numFmtId="0" fontId="126" fillId="2" borderId="74" xfId="0" applyFont="1" applyFill="1" applyBorder="1" applyProtection="1">
      <protection locked="0"/>
    </xf>
    <xf numFmtId="0" fontId="38" fillId="2" borderId="75" xfId="0" applyFont="1" applyFill="1" applyBorder="1" applyAlignment="1" applyProtection="1">
      <alignment wrapText="1"/>
      <protection locked="0"/>
    </xf>
    <xf numFmtId="0" fontId="38" fillId="2" borderId="75" xfId="0" applyFont="1" applyFill="1" applyBorder="1" applyAlignment="1" applyProtection="1">
      <protection locked="0"/>
    </xf>
    <xf numFmtId="49" fontId="41" fillId="9" borderId="74" xfId="0" applyNumberFormat="1" applyFont="1" applyFill="1" applyBorder="1" applyAlignment="1" applyProtection="1">
      <alignment horizontal="right"/>
      <protection locked="0"/>
    </xf>
    <xf numFmtId="0" fontId="47" fillId="9" borderId="75" xfId="0" applyFont="1" applyFill="1" applyBorder="1" applyProtection="1">
      <protection locked="0"/>
    </xf>
    <xf numFmtId="0" fontId="126" fillId="9" borderId="74" xfId="0" applyFont="1" applyFill="1" applyBorder="1" applyProtection="1">
      <protection locked="0"/>
    </xf>
    <xf numFmtId="49" fontId="58" fillId="0" borderId="76" xfId="0" applyNumberFormat="1" applyFont="1" applyBorder="1" applyAlignment="1" applyProtection="1">
      <alignment horizontal="right"/>
      <protection locked="0"/>
    </xf>
    <xf numFmtId="0" fontId="38" fillId="0" borderId="77" xfId="0" applyFont="1" applyBorder="1" applyAlignment="1" applyProtection="1">
      <alignment wrapText="1"/>
      <protection locked="0"/>
    </xf>
    <xf numFmtId="49" fontId="58" fillId="44" borderId="76" xfId="0" applyNumberFormat="1" applyFont="1" applyFill="1" applyBorder="1" applyAlignment="1" applyProtection="1">
      <alignment horizontal="right"/>
      <protection locked="0"/>
    </xf>
    <xf numFmtId="0" fontId="38" fillId="44" borderId="77" xfId="0" applyFont="1" applyFill="1" applyBorder="1" applyAlignment="1" applyProtection="1">
      <alignment wrapText="1"/>
      <protection locked="0"/>
    </xf>
    <xf numFmtId="49" fontId="58" fillId="8" borderId="76" xfId="0" applyNumberFormat="1" applyFont="1" applyFill="1" applyBorder="1" applyAlignment="1" applyProtection="1">
      <alignment horizontal="right"/>
      <protection locked="0"/>
    </xf>
    <xf numFmtId="0" fontId="38" fillId="8" borderId="77" xfId="0" applyFont="1" applyFill="1" applyBorder="1" applyAlignment="1" applyProtection="1">
      <alignment wrapText="1"/>
      <protection locked="0"/>
    </xf>
    <xf numFmtId="0" fontId="126" fillId="0" borderId="76" xfId="0" applyFont="1" applyBorder="1" applyProtection="1">
      <protection locked="0"/>
    </xf>
    <xf numFmtId="49" fontId="38" fillId="9" borderId="76" xfId="0" applyNumberFormat="1" applyFont="1" applyFill="1" applyBorder="1" applyAlignment="1" applyProtection="1">
      <alignment horizontal="right"/>
      <protection locked="0"/>
    </xf>
    <xf numFmtId="0" fontId="47" fillId="9" borderId="77" xfId="0" applyFont="1" applyFill="1" applyBorder="1" applyAlignment="1" applyProtection="1">
      <alignment wrapText="1"/>
      <protection locked="0"/>
    </xf>
    <xf numFmtId="0" fontId="126" fillId="9" borderId="76" xfId="0" applyFont="1" applyFill="1" applyBorder="1" applyProtection="1">
      <protection locked="0"/>
    </xf>
    <xf numFmtId="4" fontId="40" fillId="8" borderId="24" xfId="0" applyNumberFormat="1" applyFont="1" applyFill="1" applyBorder="1" applyProtection="1"/>
    <xf numFmtId="49" fontId="58" fillId="45" borderId="79" xfId="0" applyNumberFormat="1" applyFont="1" applyFill="1" applyBorder="1" applyAlignment="1" applyProtection="1">
      <alignment horizontal="right"/>
      <protection locked="0"/>
    </xf>
    <xf numFmtId="0" fontId="38" fillId="45" borderId="78" xfId="0" applyFont="1" applyFill="1" applyBorder="1" applyProtection="1">
      <protection locked="0"/>
    </xf>
    <xf numFmtId="4" fontId="40" fillId="45" borderId="42" xfId="0" applyNumberFormat="1" applyFont="1" applyFill="1" applyBorder="1" applyProtection="1"/>
    <xf numFmtId="0" fontId="126" fillId="45" borderId="79" xfId="0" applyFont="1" applyFill="1" applyBorder="1" applyProtection="1">
      <protection locked="0"/>
    </xf>
    <xf numFmtId="49" fontId="55" fillId="45" borderId="79" xfId="0" applyNumberFormat="1" applyFont="1" applyFill="1" applyBorder="1" applyAlignment="1" applyProtection="1">
      <alignment horizontal="left"/>
      <protection locked="0"/>
    </xf>
    <xf numFmtId="0" fontId="49" fillId="45" borderId="78" xfId="0" applyFont="1" applyFill="1" applyBorder="1" applyProtection="1">
      <protection locked="0"/>
    </xf>
    <xf numFmtId="4" fontId="37" fillId="45" borderId="23" xfId="0" applyNumberFormat="1" applyFont="1" applyFill="1" applyBorder="1" applyAlignment="1" applyProtection="1">
      <alignment horizontal="center" wrapText="1"/>
      <protection locked="0"/>
    </xf>
    <xf numFmtId="0" fontId="35" fillId="45" borderId="23" xfId="0" applyFont="1" applyFill="1" applyBorder="1" applyProtection="1">
      <protection locked="0"/>
    </xf>
    <xf numFmtId="4" fontId="40" fillId="45" borderId="24" xfId="0" applyNumberFormat="1" applyFont="1" applyFill="1" applyBorder="1" applyProtection="1"/>
    <xf numFmtId="49" fontId="86" fillId="35" borderId="79" xfId="0" applyNumberFormat="1" applyFont="1" applyFill="1" applyBorder="1" applyAlignment="1" applyProtection="1">
      <protection locked="0"/>
    </xf>
    <xf numFmtId="0" fontId="47" fillId="35" borderId="78" xfId="0" applyFont="1" applyFill="1" applyBorder="1" applyAlignment="1" applyProtection="1">
      <alignment wrapText="1"/>
    </xf>
    <xf numFmtId="0" fontId="127" fillId="35" borderId="79" xfId="0" applyFont="1" applyFill="1" applyBorder="1" applyAlignment="1" applyProtection="1">
      <protection locked="0"/>
    </xf>
    <xf numFmtId="0" fontId="128" fillId="32" borderId="80" xfId="0" applyFont="1" applyFill="1" applyBorder="1" applyAlignment="1" applyProtection="1">
      <alignment vertical="top" wrapText="1"/>
    </xf>
    <xf numFmtId="0" fontId="24" fillId="32" borderId="81" xfId="0" applyFont="1" applyFill="1" applyBorder="1" applyAlignment="1" applyProtection="1">
      <alignment vertical="top" wrapText="1"/>
    </xf>
    <xf numFmtId="0" fontId="25" fillId="45" borderId="80" xfId="0" applyFont="1" applyFill="1" applyBorder="1" applyAlignment="1" applyProtection="1">
      <alignment vertical="top" wrapText="1"/>
    </xf>
    <xf numFmtId="0" fontId="22" fillId="45" borderId="81" xfId="0" applyFont="1" applyFill="1" applyBorder="1" applyAlignment="1" applyProtection="1">
      <alignment vertical="top" wrapText="1"/>
    </xf>
    <xf numFmtId="4" fontId="129" fillId="32" borderId="81" xfId="0" applyNumberFormat="1" applyFont="1" applyFill="1" applyBorder="1" applyProtection="1"/>
    <xf numFmtId="4" fontId="28" fillId="45" borderId="81" xfId="0" applyNumberFormat="1" applyFont="1" applyFill="1" applyBorder="1" applyProtection="1"/>
    <xf numFmtId="0" fontId="84" fillId="32" borderId="82" xfId="0" applyFont="1" applyFill="1" applyBorder="1" applyAlignment="1" applyProtection="1">
      <alignment vertical="top" wrapText="1"/>
    </xf>
    <xf numFmtId="0" fontId="92" fillId="32" borderId="83" xfId="0" applyFont="1" applyFill="1" applyBorder="1" applyAlignment="1" applyProtection="1">
      <alignment vertical="top" wrapText="1"/>
    </xf>
    <xf numFmtId="4" fontId="81" fillId="32" borderId="84" xfId="0" applyNumberFormat="1" applyFont="1" applyFill="1" applyBorder="1" applyProtection="1"/>
    <xf numFmtId="0" fontId="93" fillId="37" borderId="81" xfId="69" applyFont="1" applyFill="1" applyBorder="1"/>
    <xf numFmtId="0" fontId="97" fillId="0" borderId="83" xfId="69" applyFont="1" applyBorder="1" applyAlignment="1">
      <alignment vertical="center" wrapText="1"/>
    </xf>
    <xf numFmtId="4" fontId="97" fillId="0" borderId="85" xfId="69" applyNumberFormat="1" applyFont="1" applyBorder="1" applyAlignment="1">
      <alignment horizontal="right" wrapText="1"/>
    </xf>
    <xf numFmtId="4" fontId="102" fillId="0" borderId="81" xfId="69" applyNumberFormat="1" applyFont="1" applyFill="1" applyBorder="1" applyAlignment="1">
      <alignment horizontal="right"/>
    </xf>
    <xf numFmtId="4" fontId="118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0" fillId="39" borderId="59" xfId="0" applyFont="1" applyFill="1" applyBorder="1" applyAlignment="1">
      <alignment vertical="center" wrapText="1"/>
    </xf>
    <xf numFmtId="0" fontId="93" fillId="37" borderId="88" xfId="69" applyFont="1" applyFill="1" applyBorder="1"/>
    <xf numFmtId="0" fontId="97" fillId="0" borderId="89" xfId="69" applyFont="1" applyBorder="1" applyAlignment="1">
      <alignment vertical="center" wrapText="1"/>
    </xf>
    <xf numFmtId="0" fontId="93" fillId="37" borderId="9" xfId="69" applyFont="1" applyFill="1" applyBorder="1"/>
    <xf numFmtId="0" fontId="112" fillId="0" borderId="90" xfId="0" applyFont="1" applyBorder="1" applyAlignment="1">
      <alignment vertical="center" wrapText="1"/>
    </xf>
    <xf numFmtId="4" fontId="118" fillId="0" borderId="60" xfId="0" applyNumberFormat="1" applyFont="1" applyFill="1" applyBorder="1" applyAlignment="1">
      <alignment horizontal="right" vertical="center" wrapText="1"/>
    </xf>
    <xf numFmtId="4" fontId="118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7" fillId="0" borderId="92" xfId="117" applyFont="1" applyBorder="1"/>
    <xf numFmtId="49" fontId="58" fillId="0" borderId="94" xfId="0" applyNumberFormat="1" applyFont="1" applyBorder="1" applyAlignment="1" applyProtection="1">
      <alignment horizontal="right"/>
      <protection locked="0"/>
    </xf>
    <xf numFmtId="0" fontId="43" fillId="8" borderId="76" xfId="0" applyFont="1" applyFill="1" applyBorder="1" applyProtection="1">
      <protection locked="0"/>
    </xf>
    <xf numFmtId="0" fontId="43" fillId="0" borderId="76" xfId="0" applyFont="1" applyBorder="1" applyProtection="1">
      <protection locked="0"/>
    </xf>
    <xf numFmtId="0" fontId="43" fillId="44" borderId="76" xfId="0" applyFont="1" applyFill="1" applyBorder="1" applyProtection="1">
      <protection locked="0"/>
    </xf>
    <xf numFmtId="0" fontId="126" fillId="0" borderId="94" xfId="0" applyFont="1" applyBorder="1" applyProtection="1">
      <protection locked="0"/>
    </xf>
    <xf numFmtId="0" fontId="41" fillId="0" borderId="87" xfId="0" applyFont="1" applyBorder="1" applyAlignment="1" applyProtection="1">
      <alignment wrapText="1"/>
      <protection locked="0"/>
    </xf>
    <xf numFmtId="0" fontId="126" fillId="0" borderId="94" xfId="0" applyFont="1" applyBorder="1" applyAlignment="1" applyProtection="1">
      <alignment wrapText="1"/>
      <protection locked="0"/>
    </xf>
    <xf numFmtId="49" fontId="52" fillId="33" borderId="94" xfId="0" applyNumberFormat="1" applyFont="1" applyFill="1" applyBorder="1" applyAlignment="1" applyProtection="1">
      <alignment horizontal="right"/>
      <protection locked="0"/>
    </xf>
    <xf numFmtId="0" fontId="38" fillId="33" borderId="87" xfId="0" applyFont="1" applyFill="1" applyBorder="1" applyAlignment="1" applyProtection="1">
      <alignment wrapText="1"/>
      <protection locked="0"/>
    </xf>
    <xf numFmtId="49" fontId="52" fillId="33" borderId="1" xfId="0" applyNumberFormat="1" applyFont="1" applyFill="1" applyBorder="1" applyAlignment="1" applyProtection="1">
      <alignment horizontal="right"/>
      <protection locked="0"/>
    </xf>
    <xf numFmtId="0" fontId="46" fillId="33" borderId="94" xfId="0" applyFont="1" applyFill="1" applyBorder="1" applyProtection="1">
      <protection locked="0"/>
    </xf>
    <xf numFmtId="0" fontId="126" fillId="33" borderId="94" xfId="0" applyFont="1" applyFill="1" applyBorder="1" applyProtection="1">
      <protection locked="0"/>
    </xf>
    <xf numFmtId="49" fontId="55" fillId="5" borderId="94" xfId="0" applyNumberFormat="1" applyFont="1" applyFill="1" applyBorder="1" applyAlignment="1" applyProtection="1">
      <alignment horizontal="right"/>
      <protection locked="0"/>
    </xf>
    <xf numFmtId="0" fontId="49" fillId="5" borderId="87" xfId="0" applyFont="1" applyFill="1" applyBorder="1" applyProtection="1">
      <protection locked="0"/>
    </xf>
    <xf numFmtId="0" fontId="35" fillId="5" borderId="94" xfId="0" applyFont="1" applyFill="1" applyBorder="1" applyProtection="1">
      <protection locked="0"/>
    </xf>
    <xf numFmtId="4" fontId="37" fillId="5" borderId="94" xfId="0" applyNumberFormat="1" applyFont="1" applyFill="1" applyBorder="1" applyAlignment="1" applyProtection="1">
      <alignment horizontal="center" wrapText="1"/>
    </xf>
    <xf numFmtId="0" fontId="38" fillId="33" borderId="32" xfId="0" applyFont="1" applyFill="1" applyBorder="1" applyAlignment="1" applyProtection="1">
      <alignment wrapText="1"/>
      <protection locked="0"/>
    </xf>
    <xf numFmtId="0" fontId="130" fillId="33" borderId="94" xfId="0" applyFont="1" applyFill="1" applyBorder="1" applyProtection="1">
      <protection locked="0"/>
    </xf>
    <xf numFmtId="0" fontId="131" fillId="33" borderId="94" xfId="0" applyFont="1" applyFill="1" applyBorder="1" applyProtection="1">
      <protection locked="0"/>
    </xf>
    <xf numFmtId="0" fontId="22" fillId="0" borderId="94" xfId="0" applyFont="1" applyBorder="1" applyProtection="1"/>
    <xf numFmtId="4" fontId="26" fillId="0" borderId="94" xfId="0" applyNumberFormat="1" applyFont="1" applyBorder="1" applyProtection="1"/>
    <xf numFmtId="0" fontId="24" fillId="0" borderId="86" xfId="0" applyFont="1" applyBorder="1" applyAlignment="1" applyProtection="1">
      <alignment vertical="top" wrapText="1"/>
    </xf>
    <xf numFmtId="0" fontId="93" fillId="40" borderId="94" xfId="69" applyFont="1" applyFill="1" applyBorder="1"/>
    <xf numFmtId="0" fontId="58" fillId="0" borderId="93" xfId="69" applyFont="1" applyFill="1" applyBorder="1" applyAlignment="1">
      <alignment vertical="center" wrapText="1"/>
    </xf>
    <xf numFmtId="0" fontId="93" fillId="37" borderId="94" xfId="69" applyFont="1" applyFill="1" applyBorder="1"/>
    <xf numFmtId="0" fontId="132" fillId="0" borderId="24" xfId="69" applyFont="1" applyBorder="1"/>
    <xf numFmtId="0" fontId="134" fillId="0" borderId="103" xfId="108" applyFont="1" applyBorder="1" applyAlignment="1">
      <alignment wrapText="1"/>
    </xf>
    <xf numFmtId="0" fontId="134" fillId="0" borderId="101" xfId="108" applyFont="1" applyBorder="1" applyAlignment="1">
      <alignment wrapText="1"/>
    </xf>
    <xf numFmtId="0" fontId="136" fillId="0" borderId="101" xfId="108" applyFont="1" applyBorder="1" applyAlignment="1">
      <alignment wrapText="1"/>
    </xf>
    <xf numFmtId="0" fontId="139" fillId="0" borderId="101" xfId="108" applyFont="1" applyBorder="1" applyAlignment="1">
      <alignment wrapText="1"/>
    </xf>
    <xf numFmtId="0" fontId="141" fillId="0" borderId="101" xfId="108" applyFont="1" applyBorder="1" applyAlignment="1">
      <alignment wrapText="1"/>
    </xf>
    <xf numFmtId="0" fontId="110" fillId="0" borderId="0" xfId="108" applyAlignment="1">
      <alignment wrapText="1"/>
    </xf>
    <xf numFmtId="0" fontId="58" fillId="0" borderId="0" xfId="108" applyFont="1" applyAlignment="1">
      <alignment wrapText="1"/>
    </xf>
    <xf numFmtId="0" fontId="133" fillId="0" borderId="101" xfId="108" applyFont="1" applyBorder="1" applyAlignment="1">
      <alignment wrapText="1"/>
    </xf>
    <xf numFmtId="0" fontId="134" fillId="0" borderId="102" xfId="108" applyFont="1" applyBorder="1" applyAlignment="1">
      <alignment wrapText="1"/>
    </xf>
    <xf numFmtId="4" fontId="58" fillId="32" borderId="97" xfId="108" applyNumberFormat="1" applyFont="1" applyFill="1" applyBorder="1" applyAlignment="1">
      <alignment wrapText="1"/>
    </xf>
    <xf numFmtId="0" fontId="133" fillId="0" borderId="102" xfId="108" applyFont="1" applyBorder="1" applyAlignment="1">
      <alignment wrapText="1"/>
    </xf>
    <xf numFmtId="4" fontId="135" fillId="0" borderId="102" xfId="108" applyNumberFormat="1" applyFont="1" applyBorder="1" applyAlignment="1">
      <alignment wrapText="1"/>
    </xf>
    <xf numFmtId="4" fontId="137" fillId="0" borderId="102" xfId="108" applyNumberFormat="1" applyFont="1" applyBorder="1" applyAlignment="1">
      <alignment wrapText="1"/>
    </xf>
    <xf numFmtId="0" fontId="138" fillId="0" borderId="102" xfId="108" applyFont="1" applyBorder="1" applyAlignment="1">
      <alignment wrapText="1"/>
    </xf>
    <xf numFmtId="0" fontId="59" fillId="0" borderId="102" xfId="108" applyFont="1" applyBorder="1" applyAlignment="1">
      <alignment wrapText="1"/>
    </xf>
    <xf numFmtId="4" fontId="140" fillId="0" borderId="102" xfId="108" applyNumberFormat="1" applyFont="1" applyBorder="1" applyAlignment="1">
      <alignment wrapText="1"/>
    </xf>
    <xf numFmtId="4" fontId="59" fillId="46" borderId="97" xfId="108" applyNumberFormat="1" applyFont="1" applyFill="1" applyBorder="1" applyAlignment="1">
      <alignment wrapText="1"/>
    </xf>
    <xf numFmtId="4" fontId="142" fillId="32" borderId="97" xfId="108" applyNumberFormat="1" applyFont="1" applyFill="1" applyBorder="1" applyAlignment="1">
      <alignment wrapText="1"/>
    </xf>
    <xf numFmtId="0" fontId="110" fillId="0" borderId="102" xfId="108" applyBorder="1" applyAlignment="1">
      <alignment wrapText="1"/>
    </xf>
    <xf numFmtId="0" fontId="143" fillId="0" borderId="102" xfId="110" applyFont="1" applyBorder="1" applyAlignment="1">
      <alignment wrapText="1"/>
    </xf>
    <xf numFmtId="4" fontId="137" fillId="32" borderId="97" xfId="108" applyNumberFormat="1" applyFont="1" applyFill="1" applyBorder="1" applyAlignment="1">
      <alignment wrapText="1"/>
    </xf>
    <xf numFmtId="4" fontId="144" fillId="32" borderId="97" xfId="108" applyNumberFormat="1" applyFont="1" applyFill="1" applyBorder="1" applyAlignment="1">
      <alignment wrapText="1"/>
    </xf>
    <xf numFmtId="0" fontId="140" fillId="39" borderId="102" xfId="108" applyFont="1" applyFill="1" applyBorder="1" applyAlignment="1">
      <alignment wrapText="1"/>
    </xf>
    <xf numFmtId="0" fontId="133" fillId="39" borderId="102" xfId="108" applyFont="1" applyFill="1" applyBorder="1" applyAlignment="1">
      <alignment wrapText="1"/>
    </xf>
    <xf numFmtId="4" fontId="140" fillId="39" borderId="102" xfId="108" applyNumberFormat="1" applyFont="1" applyFill="1" applyBorder="1" applyAlignment="1">
      <alignment wrapText="1"/>
    </xf>
    <xf numFmtId="4" fontId="140" fillId="39" borderId="101" xfId="108" applyNumberFormat="1" applyFont="1" applyFill="1" applyBorder="1" applyAlignment="1">
      <alignment wrapText="1"/>
    </xf>
    <xf numFmtId="4" fontId="140" fillId="39" borderId="97" xfId="108" applyNumberFormat="1" applyFont="1" applyFill="1" applyBorder="1" applyAlignment="1">
      <alignment wrapText="1"/>
    </xf>
    <xf numFmtId="0" fontId="58" fillId="0" borderId="102" xfId="108" applyFont="1" applyBorder="1" applyAlignment="1">
      <alignment wrapText="1"/>
    </xf>
    <xf numFmtId="4" fontId="135" fillId="32" borderId="102" xfId="108" applyNumberFormat="1" applyFont="1" applyFill="1" applyBorder="1" applyAlignment="1">
      <alignment wrapText="1"/>
    </xf>
    <xf numFmtId="4" fontId="145" fillId="0" borderId="101" xfId="108" applyNumberFormat="1" applyFont="1" applyBorder="1" applyAlignment="1">
      <alignment horizontal="right" wrapText="1"/>
    </xf>
    <xf numFmtId="4" fontId="52" fillId="32" borderId="97" xfId="108" applyNumberFormat="1" applyFont="1" applyFill="1" applyBorder="1" applyAlignment="1">
      <alignment wrapText="1"/>
    </xf>
    <xf numFmtId="4" fontId="146" fillId="0" borderId="101" xfId="108" applyNumberFormat="1" applyFont="1" applyBorder="1" applyAlignment="1">
      <alignment horizontal="right" wrapText="1"/>
    </xf>
    <xf numFmtId="4" fontId="135" fillId="32" borderId="97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wrapText="1"/>
    </xf>
    <xf numFmtId="0" fontId="140" fillId="8" borderId="102" xfId="108" applyFont="1" applyFill="1" applyBorder="1" applyAlignment="1">
      <alignment wrapText="1"/>
    </xf>
    <xf numFmtId="4" fontId="144" fillId="8" borderId="102" xfId="108" applyNumberFormat="1" applyFont="1" applyFill="1" applyBorder="1" applyAlignment="1">
      <alignment wrapText="1"/>
    </xf>
    <xf numFmtId="4" fontId="59" fillId="0" borderId="102" xfId="108" applyNumberFormat="1" applyFont="1" applyBorder="1" applyAlignment="1">
      <alignment wrapText="1"/>
    </xf>
    <xf numFmtId="4" fontId="59" fillId="0" borderId="101" xfId="108" applyNumberFormat="1" applyFont="1" applyBorder="1" applyAlignment="1">
      <alignment wrapText="1"/>
    </xf>
    <xf numFmtId="4" fontId="59" fillId="0" borderId="97" xfId="108" applyNumberFormat="1" applyFont="1" applyBorder="1" applyAlignment="1">
      <alignment wrapText="1"/>
    </xf>
    <xf numFmtId="0" fontId="58" fillId="0" borderId="0" xfId="0" applyFont="1" applyAlignment="1">
      <alignment horizontal="center" wrapText="1"/>
    </xf>
    <xf numFmtId="4" fontId="0" fillId="0" borderId="0" xfId="0" applyNumberFormat="1"/>
    <xf numFmtId="44" fontId="156" fillId="32" borderId="0" xfId="106" applyFont="1" applyFill="1" applyBorder="1" applyAlignment="1">
      <alignment horizontal="center" wrapText="1"/>
    </xf>
    <xf numFmtId="0" fontId="80" fillId="0" borderId="0" xfId="0" applyFont="1" applyAlignment="1">
      <alignment horizontal="center" wrapText="1"/>
    </xf>
    <xf numFmtId="49" fontId="59" fillId="0" borderId="0" xfId="0" applyNumberFormat="1" applyFont="1" applyAlignment="1">
      <alignment wrapText="1"/>
    </xf>
    <xf numFmtId="4" fontId="58" fillId="0" borderId="0" xfId="0" applyNumberFormat="1" applyFont="1" applyAlignment="1">
      <alignment wrapText="1"/>
    </xf>
    <xf numFmtId="4" fontId="80" fillId="0" borderId="0" xfId="0" applyNumberFormat="1" applyFont="1" applyAlignment="1">
      <alignment horizontal="center" wrapText="1"/>
    </xf>
    <xf numFmtId="0" fontId="58" fillId="0" borderId="0" xfId="0" applyFont="1"/>
    <xf numFmtId="0" fontId="166" fillId="0" borderId="0" xfId="0" applyFont="1"/>
    <xf numFmtId="0" fontId="169" fillId="32" borderId="9" xfId="0" applyFont="1" applyFill="1" applyBorder="1" applyAlignment="1">
      <alignment horizontal="center"/>
    </xf>
    <xf numFmtId="0" fontId="94" fillId="0" borderId="0" xfId="0" applyFont="1"/>
    <xf numFmtId="0" fontId="94" fillId="32" borderId="0" xfId="0" applyFont="1" applyFill="1"/>
    <xf numFmtId="0" fontId="57" fillId="32" borderId="0" xfId="0" applyFont="1" applyFill="1" applyAlignment="1">
      <alignment horizontal="left" vertical="top"/>
    </xf>
    <xf numFmtId="0" fontId="57" fillId="32" borderId="0" xfId="0" applyFont="1" applyFill="1" applyAlignment="1">
      <alignment horizontal="center"/>
    </xf>
    <xf numFmtId="0" fontId="91" fillId="32" borderId="0" xfId="0" applyFont="1" applyFill="1"/>
    <xf numFmtId="4" fontId="94" fillId="32" borderId="0" xfId="0" applyNumberFormat="1" applyFont="1" applyFill="1"/>
    <xf numFmtId="0" fontId="57" fillId="32" borderId="0" xfId="0" applyFont="1" applyFill="1"/>
    <xf numFmtId="0" fontId="59" fillId="32" borderId="0" xfId="0" applyFont="1" applyFill="1"/>
    <xf numFmtId="0" fontId="52" fillId="32" borderId="0" xfId="0" applyFont="1" applyFill="1"/>
    <xf numFmtId="0" fontId="80" fillId="0" borderId="102" xfId="108" applyFont="1" applyBorder="1" applyAlignment="1">
      <alignment wrapText="1"/>
    </xf>
    <xf numFmtId="0" fontId="110" fillId="0" borderId="0" xfId="108"/>
    <xf numFmtId="4" fontId="58" fillId="0" borderId="102" xfId="108" applyNumberFormat="1" applyFont="1" applyBorder="1" applyAlignment="1">
      <alignment wrapText="1"/>
    </xf>
    <xf numFmtId="4" fontId="110" fillId="0" borderId="0" xfId="108" applyNumberFormat="1"/>
    <xf numFmtId="0" fontId="5" fillId="0" borderId="0" xfId="153" applyAlignment="1">
      <alignment wrapText="1"/>
    </xf>
    <xf numFmtId="4" fontId="57" fillId="0" borderId="0" xfId="0" applyNumberFormat="1" applyFont="1" applyAlignment="1">
      <alignment wrapText="1"/>
    </xf>
    <xf numFmtId="4" fontId="137" fillId="0" borderId="102" xfId="108" applyNumberFormat="1" applyFont="1" applyFill="1" applyBorder="1" applyAlignment="1">
      <alignment wrapText="1"/>
    </xf>
    <xf numFmtId="4" fontId="120" fillId="32" borderId="97" xfId="108" applyNumberFormat="1" applyFont="1" applyFill="1" applyBorder="1" applyAlignment="1">
      <alignment wrapText="1"/>
    </xf>
    <xf numFmtId="49" fontId="155" fillId="0" borderId="0" xfId="0" applyNumberFormat="1" applyFont="1" applyAlignment="1">
      <alignment wrapText="1"/>
    </xf>
    <xf numFmtId="0" fontId="175" fillId="0" borderId="0" xfId="0" applyFont="1"/>
    <xf numFmtId="0" fontId="177" fillId="0" borderId="0" xfId="0" applyFont="1"/>
    <xf numFmtId="0" fontId="177" fillId="0" borderId="0" xfId="0" applyFont="1" applyAlignment="1">
      <alignment vertical="center"/>
    </xf>
    <xf numFmtId="0" fontId="9" fillId="0" borderId="9" xfId="149" applyBorder="1" applyAlignment="1">
      <alignment vertical="center" wrapText="1"/>
    </xf>
    <xf numFmtId="6" fontId="183" fillId="0" borderId="9" xfId="149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5" fillId="0" borderId="9" xfId="149" applyFont="1" applyBorder="1" applyAlignment="1">
      <alignment vertical="center" wrapText="1"/>
    </xf>
    <xf numFmtId="49" fontId="0" fillId="0" borderId="0" xfId="0" applyNumberFormat="1"/>
    <xf numFmtId="167" fontId="58" fillId="0" borderId="0" xfId="0" applyNumberFormat="1" applyFont="1"/>
    <xf numFmtId="4" fontId="44" fillId="44" borderId="9" xfId="0" applyNumberFormat="1" applyFont="1" applyFill="1" applyBorder="1" applyAlignment="1" applyProtection="1">
      <alignment horizontal="right" wrapText="1"/>
      <protection locked="0"/>
    </xf>
    <xf numFmtId="4" fontId="44" fillId="44" borderId="109" xfId="0" applyNumberFormat="1" applyFont="1" applyFill="1" applyBorder="1" applyAlignment="1" applyProtection="1">
      <alignment horizontal="right" wrapText="1"/>
      <protection locked="0"/>
    </xf>
    <xf numFmtId="4" fontId="44" fillId="32" borderId="109" xfId="0" applyNumberFormat="1" applyFont="1" applyFill="1" applyBorder="1" applyAlignment="1" applyProtection="1">
      <alignment horizontal="right" wrapText="1"/>
      <protection locked="0"/>
    </xf>
    <xf numFmtId="4" fontId="123" fillId="32" borderId="109" xfId="0" applyNumberFormat="1" applyFont="1" applyFill="1" applyBorder="1" applyAlignment="1" applyProtection="1">
      <alignment horizontal="right" wrapText="1"/>
      <protection locked="0"/>
    </xf>
    <xf numFmtId="4" fontId="123" fillId="44" borderId="109" xfId="0" applyNumberFormat="1" applyFont="1" applyFill="1" applyBorder="1" applyAlignment="1" applyProtection="1">
      <alignment horizontal="right" wrapText="1"/>
      <protection locked="0"/>
    </xf>
    <xf numFmtId="4" fontId="44" fillId="43" borderId="109" xfId="0" applyNumberFormat="1" applyFont="1" applyFill="1" applyBorder="1" applyAlignment="1" applyProtection="1">
      <alignment horizontal="right" wrapText="1"/>
      <protection locked="0"/>
    </xf>
    <xf numFmtId="4" fontId="44" fillId="45" borderId="109" xfId="0" applyNumberFormat="1" applyFont="1" applyFill="1" applyBorder="1" applyAlignment="1" applyProtection="1">
      <alignment horizontal="right" wrapText="1"/>
      <protection locked="0"/>
    </xf>
    <xf numFmtId="4" fontId="44" fillId="33" borderId="109" xfId="0" applyNumberFormat="1" applyFont="1" applyFill="1" applyBorder="1" applyAlignment="1" applyProtection="1">
      <alignment horizontal="right" wrapText="1"/>
      <protection locked="0"/>
    </xf>
    <xf numFmtId="4" fontId="44" fillId="0" borderId="109" xfId="0" applyNumberFormat="1" applyFont="1" applyBorder="1" applyAlignment="1" applyProtection="1">
      <alignment horizontal="right" wrapText="1"/>
      <protection locked="0"/>
    </xf>
    <xf numFmtId="4" fontId="44" fillId="0" borderId="109" xfId="0" applyNumberFormat="1" applyFont="1" applyBorder="1" applyAlignment="1" applyProtection="1">
      <alignment horizontal="center" wrapText="1"/>
      <protection locked="0"/>
    </xf>
    <xf numFmtId="4" fontId="37" fillId="5" borderId="109" xfId="0" applyNumberFormat="1" applyFont="1" applyFill="1" applyBorder="1" applyAlignment="1">
      <alignment horizontal="center" wrapText="1"/>
    </xf>
    <xf numFmtId="4" fontId="87" fillId="5" borderId="109" xfId="0" applyNumberFormat="1" applyFont="1" applyFill="1" applyBorder="1" applyAlignment="1">
      <alignment horizontal="center"/>
    </xf>
    <xf numFmtId="4" fontId="37" fillId="5" borderId="109" xfId="0" applyNumberFormat="1" applyFont="1" applyFill="1" applyBorder="1" applyAlignment="1">
      <alignment horizontal="right" wrapText="1"/>
    </xf>
    <xf numFmtId="4" fontId="37" fillId="4" borderId="109" xfId="0" applyNumberFormat="1" applyFont="1" applyFill="1" applyBorder="1" applyAlignment="1">
      <alignment horizontal="right" wrapText="1"/>
    </xf>
    <xf numFmtId="4" fontId="37" fillId="7" borderId="109" xfId="0" applyNumberFormat="1" applyFont="1" applyFill="1" applyBorder="1" applyAlignment="1">
      <alignment horizontal="right" wrapText="1"/>
    </xf>
    <xf numFmtId="4" fontId="37" fillId="44" borderId="109" xfId="0" applyNumberFormat="1" applyFont="1" applyFill="1" applyBorder="1" applyAlignment="1">
      <alignment horizontal="right" wrapText="1"/>
    </xf>
    <xf numFmtId="4" fontId="37" fillId="45" borderId="109" xfId="0" applyNumberFormat="1" applyFont="1" applyFill="1" applyBorder="1" applyAlignment="1" applyProtection="1">
      <alignment horizontal="right" wrapText="1"/>
      <protection locked="0"/>
    </xf>
    <xf numFmtId="4" fontId="37" fillId="9" borderId="109" xfId="0" applyNumberFormat="1" applyFont="1" applyFill="1" applyBorder="1" applyAlignment="1" applyProtection="1">
      <alignment horizontal="center" wrapText="1"/>
      <protection locked="0"/>
    </xf>
    <xf numFmtId="4" fontId="36" fillId="9" borderId="109" xfId="0" applyNumberFormat="1" applyFont="1" applyFill="1" applyBorder="1" applyAlignment="1" applyProtection="1">
      <alignment horizontal="center" wrapText="1"/>
      <protection locked="0"/>
    </xf>
    <xf numFmtId="4" fontId="37" fillId="9" borderId="109" xfId="0" applyNumberFormat="1" applyFont="1" applyFill="1" applyBorder="1" applyAlignment="1">
      <alignment horizontal="right" wrapText="1"/>
    </xf>
    <xf numFmtId="4" fontId="88" fillId="0" borderId="109" xfId="0" applyNumberFormat="1" applyFont="1" applyBorder="1"/>
    <xf numFmtId="4" fontId="44" fillId="3" borderId="109" xfId="0" applyNumberFormat="1" applyFont="1" applyFill="1" applyBorder="1" applyAlignment="1" applyProtection="1">
      <alignment horizontal="center" wrapText="1"/>
      <protection locked="0"/>
    </xf>
    <xf numFmtId="4" fontId="44" fillId="32" borderId="109" xfId="0" applyNumberFormat="1" applyFont="1" applyFill="1" applyBorder="1" applyAlignment="1" applyProtection="1">
      <alignment horizontal="center" wrapText="1"/>
      <protection locked="0"/>
    </xf>
    <xf numFmtId="4" fontId="44" fillId="8" borderId="109" xfId="0" applyNumberFormat="1" applyFont="1" applyFill="1" applyBorder="1" applyAlignment="1" applyProtection="1">
      <alignment horizontal="center" wrapText="1"/>
      <protection locked="0"/>
    </xf>
    <xf numFmtId="4" fontId="44" fillId="43" borderId="109" xfId="0" applyNumberFormat="1" applyFont="1" applyFill="1" applyBorder="1" applyAlignment="1" applyProtection="1">
      <alignment horizontal="center" wrapText="1"/>
      <protection locked="0"/>
    </xf>
    <xf numFmtId="4" fontId="44" fillId="45" borderId="109" xfId="0" applyNumberFormat="1" applyFont="1" applyFill="1" applyBorder="1" applyAlignment="1" applyProtection="1">
      <alignment horizontal="center" wrapText="1"/>
      <protection locked="0"/>
    </xf>
    <xf numFmtId="4" fontId="44" fillId="33" borderId="109" xfId="0" applyNumberFormat="1" applyFont="1" applyFill="1" applyBorder="1" applyAlignment="1" applyProtection="1">
      <alignment horizontal="center" wrapText="1"/>
      <protection locked="0"/>
    </xf>
    <xf numFmtId="4" fontId="89" fillId="0" borderId="109" xfId="0" applyNumberFormat="1" applyFont="1" applyBorder="1"/>
    <xf numFmtId="4" fontId="57" fillId="35" borderId="109" xfId="0" applyNumberFormat="1" applyFont="1" applyFill="1" applyBorder="1" applyProtection="1">
      <protection locked="0"/>
    </xf>
    <xf numFmtId="4" fontId="56" fillId="35" borderId="109" xfId="0" applyNumberFormat="1" applyFont="1" applyFill="1" applyBorder="1" applyProtection="1">
      <protection locked="0"/>
    </xf>
    <xf numFmtId="0" fontId="81" fillId="0" borderId="109" xfId="0" applyFont="1" applyBorder="1" applyProtection="1">
      <protection locked="0"/>
    </xf>
    <xf numFmtId="4" fontId="88" fillId="0" borderId="10" xfId="0" applyNumberFormat="1" applyFont="1" applyBorder="1"/>
    <xf numFmtId="4" fontId="190" fillId="0" borderId="109" xfId="0" applyNumberFormat="1" applyFont="1" applyBorder="1" applyAlignment="1" applyProtection="1">
      <alignment horizontal="center" wrapText="1"/>
      <protection locked="0"/>
    </xf>
    <xf numFmtId="4" fontId="191" fillId="9" borderId="109" xfId="0" applyNumberFormat="1" applyFont="1" applyFill="1" applyBorder="1" applyAlignment="1" applyProtection="1">
      <alignment horizontal="center" wrapText="1"/>
      <protection locked="0"/>
    </xf>
    <xf numFmtId="4" fontId="192" fillId="9" borderId="109" xfId="0" applyNumberFormat="1" applyFont="1" applyFill="1" applyBorder="1" applyAlignment="1" applyProtection="1">
      <alignment horizontal="center" wrapText="1"/>
      <protection locked="0"/>
    </xf>
    <xf numFmtId="4" fontId="193" fillId="0" borderId="109" xfId="0" applyNumberFormat="1" applyFont="1" applyBorder="1"/>
    <xf numFmtId="4" fontId="194" fillId="0" borderId="109" xfId="0" applyNumberFormat="1" applyFont="1" applyBorder="1"/>
    <xf numFmtId="4" fontId="170" fillId="35" borderId="109" xfId="0" applyNumberFormat="1" applyFont="1" applyFill="1" applyBorder="1" applyProtection="1">
      <protection locked="0"/>
    </xf>
    <xf numFmtId="0" fontId="195" fillId="0" borderId="109" xfId="0" applyFont="1" applyBorder="1" applyProtection="1">
      <protection locked="0"/>
    </xf>
    <xf numFmtId="4" fontId="37" fillId="32" borderId="109" xfId="0" applyNumberFormat="1" applyFont="1" applyFill="1" applyBorder="1" applyAlignment="1" applyProtection="1">
      <alignment horizontal="right" wrapText="1"/>
      <protection locked="0"/>
    </xf>
    <xf numFmtId="4" fontId="196" fillId="0" borderId="0" xfId="108" applyNumberFormat="1" applyFont="1"/>
    <xf numFmtId="2" fontId="52" fillId="34" borderId="110" xfId="0" applyNumberFormat="1" applyFont="1" applyFill="1" applyBorder="1" applyAlignment="1">
      <alignment wrapText="1" shrinkToFit="1"/>
    </xf>
    <xf numFmtId="49" fontId="177" fillId="32" borderId="9" xfId="0" applyNumberFormat="1" applyFont="1" applyFill="1" applyBorder="1" applyAlignment="1">
      <alignment horizontal="left" wrapText="1"/>
    </xf>
    <xf numFmtId="0" fontId="0" fillId="32" borderId="9" xfId="0" applyFill="1" applyBorder="1" applyAlignment="1">
      <alignment horizontal="left" wrapText="1"/>
    </xf>
    <xf numFmtId="4" fontId="26" fillId="0" borderId="0" xfId="0" applyNumberFormat="1" applyFont="1" applyProtection="1">
      <protection locked="0"/>
    </xf>
    <xf numFmtId="0" fontId="0" fillId="0" borderId="0" xfId="108" applyFont="1"/>
    <xf numFmtId="0" fontId="197" fillId="9" borderId="23" xfId="0" applyFont="1" applyFill="1" applyBorder="1" applyProtection="1">
      <protection locked="0"/>
    </xf>
    <xf numFmtId="4" fontId="44" fillId="3" borderId="111" xfId="0" applyNumberFormat="1" applyFont="1" applyFill="1" applyBorder="1" applyAlignment="1" applyProtection="1">
      <alignment horizontal="center" wrapText="1"/>
      <protection locked="0"/>
    </xf>
    <xf numFmtId="4" fontId="44" fillId="32" borderId="111" xfId="0" applyNumberFormat="1" applyFont="1" applyFill="1" applyBorder="1" applyAlignment="1" applyProtection="1">
      <alignment horizontal="center" wrapText="1"/>
      <protection locked="0"/>
    </xf>
    <xf numFmtId="4" fontId="44" fillId="8" borderId="111" xfId="0" applyNumberFormat="1" applyFont="1" applyFill="1" applyBorder="1" applyAlignment="1" applyProtection="1">
      <alignment horizontal="center" wrapText="1"/>
      <protection locked="0"/>
    </xf>
    <xf numFmtId="4" fontId="44" fillId="43" borderId="111" xfId="0" applyNumberFormat="1" applyFont="1" applyFill="1" applyBorder="1" applyAlignment="1" applyProtection="1">
      <alignment horizontal="center" wrapText="1"/>
      <protection locked="0"/>
    </xf>
    <xf numFmtId="4" fontId="44" fillId="45" borderId="111" xfId="0" applyNumberFormat="1" applyFont="1" applyFill="1" applyBorder="1" applyAlignment="1" applyProtection="1">
      <alignment horizontal="center" wrapText="1"/>
      <protection locked="0"/>
    </xf>
    <xf numFmtId="4" fontId="44" fillId="33" borderId="111" xfId="0" applyNumberFormat="1" applyFont="1" applyFill="1" applyBorder="1" applyAlignment="1" applyProtection="1">
      <alignment horizontal="center" wrapText="1"/>
      <protection locked="0"/>
    </xf>
    <xf numFmtId="4" fontId="40" fillId="3" borderId="111" xfId="0" applyNumberFormat="1" applyFont="1" applyFill="1" applyBorder="1" applyProtection="1">
      <protection locked="0"/>
    </xf>
    <xf numFmtId="4" fontId="40" fillId="0" borderId="111" xfId="0" applyNumberFormat="1" applyFont="1" applyBorder="1" applyProtection="1">
      <protection locked="0"/>
    </xf>
    <xf numFmtId="4" fontId="40" fillId="2" borderId="111" xfId="0" applyNumberFormat="1" applyFont="1" applyFill="1" applyBorder="1" applyProtection="1">
      <protection locked="0"/>
    </xf>
    <xf numFmtId="4" fontId="44" fillId="2" borderId="111" xfId="0" applyNumberFormat="1" applyFont="1" applyFill="1" applyBorder="1" applyProtection="1">
      <protection locked="0"/>
    </xf>
    <xf numFmtId="4" fontId="40" fillId="8" borderId="111" xfId="0" applyNumberFormat="1" applyFont="1" applyFill="1" applyBorder="1" applyProtection="1">
      <protection locked="0"/>
    </xf>
    <xf numFmtId="4" fontId="40" fillId="7" borderId="111" xfId="0" applyNumberFormat="1" applyFont="1" applyFill="1" applyBorder="1" applyProtection="1">
      <protection locked="0"/>
    </xf>
    <xf numFmtId="4" fontId="40" fillId="45" borderId="111" xfId="0" applyNumberFormat="1" applyFont="1" applyFill="1" applyBorder="1" applyProtection="1">
      <protection locked="0"/>
    </xf>
    <xf numFmtId="4" fontId="44" fillId="33" borderId="111" xfId="0" applyNumberFormat="1" applyFont="1" applyFill="1" applyBorder="1" applyProtection="1">
      <protection locked="0"/>
    </xf>
    <xf numFmtId="44" fontId="80" fillId="0" borderId="0" xfId="0" applyNumberFormat="1" applyFont="1" applyAlignment="1">
      <alignment horizontal="center" wrapText="1"/>
    </xf>
    <xf numFmtId="4" fontId="58" fillId="0" borderId="0" xfId="0" applyNumberFormat="1" applyFont="1" applyAlignment="1">
      <alignment horizontal="center" wrapText="1"/>
    </xf>
    <xf numFmtId="4" fontId="161" fillId="0" borderId="0" xfId="0" applyNumberFormat="1" applyFont="1" applyAlignment="1">
      <alignment horizontal="left" vertical="top" wrapText="1"/>
    </xf>
    <xf numFmtId="4" fontId="58" fillId="0" borderId="0" xfId="0" applyNumberFormat="1" applyFont="1" applyAlignment="1">
      <alignment horizontal="center" vertical="top" wrapText="1"/>
    </xf>
    <xf numFmtId="4" fontId="59" fillId="32" borderId="97" xfId="108" applyNumberFormat="1" applyFont="1" applyFill="1" applyBorder="1" applyAlignment="1">
      <alignment wrapText="1"/>
    </xf>
    <xf numFmtId="4" fontId="199" fillId="0" borderId="102" xfId="108" applyNumberFormat="1" applyFont="1" applyFill="1" applyBorder="1" applyAlignment="1">
      <alignment wrapText="1"/>
    </xf>
    <xf numFmtId="4" fontId="135" fillId="0" borderId="102" xfId="108" applyNumberFormat="1" applyFont="1" applyFill="1" applyBorder="1" applyAlignment="1">
      <alignment wrapText="1"/>
    </xf>
    <xf numFmtId="0" fontId="0" fillId="0" borderId="0" xfId="0"/>
    <xf numFmtId="4" fontId="0" fillId="0" borderId="0" xfId="0" applyNumberFormat="1" applyAlignment="1">
      <alignment wrapText="1"/>
    </xf>
    <xf numFmtId="0" fontId="153" fillId="32" borderId="0" xfId="0" applyFont="1" applyFill="1" applyAlignment="1">
      <alignment horizontal="center" wrapText="1"/>
    </xf>
    <xf numFmtId="4" fontId="44" fillId="44" borderId="9" xfId="0" applyNumberFormat="1" applyFont="1" applyFill="1" applyBorder="1" applyAlignment="1" applyProtection="1">
      <alignment horizontal="right" wrapText="1"/>
      <protection locked="0"/>
    </xf>
    <xf numFmtId="49" fontId="155" fillId="0" borderId="108" xfId="0" applyNumberFormat="1" applyFont="1" applyBorder="1" applyAlignment="1">
      <alignment wrapText="1"/>
    </xf>
    <xf numFmtId="4" fontId="154" fillId="0" borderId="108" xfId="0" applyNumberFormat="1" applyFont="1" applyBorder="1" applyAlignment="1">
      <alignment wrapText="1"/>
    </xf>
    <xf numFmtId="4" fontId="158" fillId="0" borderId="108" xfId="0" applyNumberFormat="1" applyFont="1" applyBorder="1" applyAlignment="1">
      <alignment wrapText="1"/>
    </xf>
    <xf numFmtId="4" fontId="160" fillId="0" borderId="108" xfId="0" applyNumberFormat="1" applyFont="1" applyBorder="1" applyAlignment="1">
      <alignment wrapText="1"/>
    </xf>
    <xf numFmtId="0" fontId="154" fillId="0" borderId="0" xfId="0" applyFont="1" applyAlignment="1">
      <alignment wrapText="1"/>
    </xf>
    <xf numFmtId="0" fontId="157" fillId="35" borderId="108" xfId="0" applyFont="1" applyFill="1" applyBorder="1" applyAlignment="1">
      <alignment vertical="top" wrapText="1"/>
    </xf>
    <xf numFmtId="0" fontId="159" fillId="35" borderId="108" xfId="0" applyFont="1" applyFill="1" applyBorder="1" applyAlignment="1">
      <alignment vertical="top" wrapText="1"/>
    </xf>
    <xf numFmtId="49" fontId="155" fillId="0" borderId="107" xfId="0" applyNumberFormat="1" applyFont="1" applyBorder="1" applyAlignment="1">
      <alignment wrapText="1"/>
    </xf>
    <xf numFmtId="4" fontId="154" fillId="0" borderId="107" xfId="0" applyNumberFormat="1" applyFont="1" applyBorder="1" applyAlignment="1">
      <alignment wrapText="1"/>
    </xf>
    <xf numFmtId="0" fontId="80" fillId="0" borderId="102" xfId="108" applyFont="1" applyBorder="1" applyAlignment="1">
      <alignment wrapText="1"/>
    </xf>
    <xf numFmtId="0" fontId="0" fillId="32" borderId="9" xfId="0" applyFill="1" applyBorder="1" applyAlignment="1">
      <alignment horizontal="center"/>
    </xf>
    <xf numFmtId="0" fontId="58" fillId="0" borderId="0" xfId="0" applyFont="1" applyAlignment="1">
      <alignment vertical="top"/>
    </xf>
    <xf numFmtId="4" fontId="58" fillId="0" borderId="0" xfId="0" applyNumberFormat="1" applyFont="1" applyAlignment="1">
      <alignment vertical="top"/>
    </xf>
    <xf numFmtId="0" fontId="148" fillId="0" borderId="0" xfId="0" applyFont="1" applyAlignment="1">
      <alignment vertical="top"/>
    </xf>
    <xf numFmtId="4" fontId="207" fillId="0" borderId="0" xfId="0" applyNumberFormat="1" applyFont="1" applyAlignment="1">
      <alignment vertical="top"/>
    </xf>
    <xf numFmtId="49" fontId="58" fillId="0" borderId="0" xfId="0" applyNumberFormat="1" applyFont="1" applyAlignment="1">
      <alignment vertical="top"/>
    </xf>
    <xf numFmtId="0" fontId="196" fillId="0" borderId="0" xfId="0" applyFont="1"/>
    <xf numFmtId="0" fontId="174" fillId="0" borderId="0" xfId="112" applyFont="1" applyAlignment="1">
      <alignment wrapText="1"/>
    </xf>
    <xf numFmtId="4" fontId="196" fillId="0" borderId="0" xfId="0" applyNumberFormat="1" applyFont="1"/>
    <xf numFmtId="4" fontId="40" fillId="44" borderId="42" xfId="0" applyNumberFormat="1" applyFont="1" applyFill="1" applyBorder="1"/>
    <xf numFmtId="4" fontId="40" fillId="0" borderId="42" xfId="0" applyNumberFormat="1" applyFont="1" applyBorder="1"/>
    <xf numFmtId="4" fontId="40" fillId="43" borderId="42" xfId="0" applyNumberFormat="1" applyFont="1" applyFill="1" applyBorder="1"/>
    <xf numFmtId="4" fontId="40" fillId="45" borderId="42" xfId="0" applyNumberFormat="1" applyFont="1" applyFill="1" applyBorder="1"/>
    <xf numFmtId="4" fontId="40" fillId="33" borderId="42" xfId="0" applyNumberFormat="1" applyFont="1" applyFill="1" applyBorder="1"/>
    <xf numFmtId="4" fontId="44" fillId="9" borderId="42" xfId="0" applyNumberFormat="1" applyFont="1" applyFill="1" applyBorder="1"/>
    <xf numFmtId="4" fontId="90" fillId="0" borderId="0" xfId="0" applyNumberFormat="1" applyFont="1"/>
    <xf numFmtId="0" fontId="177" fillId="32" borderId="39" xfId="0" applyFont="1" applyFill="1" applyBorder="1" applyAlignment="1">
      <alignment wrapText="1"/>
    </xf>
    <xf numFmtId="167" fontId="59" fillId="0" borderId="0" xfId="0" applyNumberFormat="1" applyFont="1"/>
    <xf numFmtId="0" fontId="94" fillId="0" borderId="0" xfId="0" applyFont="1" applyAlignment="1">
      <alignment horizontal="center" vertical="top"/>
    </xf>
    <xf numFmtId="4" fontId="58" fillId="0" borderId="0" xfId="0" applyNumberFormat="1" applyFont="1"/>
    <xf numFmtId="4" fontId="94" fillId="0" borderId="0" xfId="0" applyNumberFormat="1" applyFont="1" applyAlignment="1">
      <alignment horizontal="center"/>
    </xf>
    <xf numFmtId="0" fontId="94" fillId="0" borderId="0" xfId="0" applyFont="1" applyAlignment="1">
      <alignment wrapText="1"/>
    </xf>
    <xf numFmtId="0" fontId="216" fillId="0" borderId="0" xfId="0" applyFont="1"/>
    <xf numFmtId="0" fontId="216" fillId="0" borderId="0" xfId="0" applyFont="1" applyAlignment="1">
      <alignment wrapText="1"/>
    </xf>
    <xf numFmtId="0" fontId="173" fillId="32" borderId="0" xfId="0" applyFont="1" applyFill="1" applyAlignment="1">
      <alignment horizontal="center" wrapText="1"/>
    </xf>
    <xf numFmtId="4" fontId="156" fillId="0" borderId="0" xfId="0" applyNumberFormat="1" applyFont="1" applyAlignment="1">
      <alignment wrapText="1"/>
    </xf>
    <xf numFmtId="4" fontId="161" fillId="0" borderId="0" xfId="0" applyNumberFormat="1" applyFont="1" applyAlignment="1">
      <alignment horizontal="center" vertical="top" wrapText="1"/>
    </xf>
    <xf numFmtId="44" fontId="161" fillId="0" borderId="0" xfId="0" applyNumberFormat="1" applyFont="1" applyAlignment="1">
      <alignment horizontal="center" wrapText="1"/>
    </xf>
    <xf numFmtId="4" fontId="161" fillId="0" borderId="0" xfId="0" applyNumberFormat="1" applyFont="1" applyAlignment="1">
      <alignment horizontal="center" wrapText="1"/>
    </xf>
    <xf numFmtId="49" fontId="152" fillId="0" borderId="0" xfId="0" applyNumberFormat="1" applyFont="1" applyAlignment="1">
      <alignment wrapText="1"/>
    </xf>
    <xf numFmtId="4" fontId="161" fillId="0" borderId="0" xfId="0" applyNumberFormat="1" applyFont="1" applyAlignment="1">
      <alignment wrapText="1"/>
    </xf>
    <xf numFmtId="0" fontId="154" fillId="0" borderId="0" xfId="0" applyFont="1" applyAlignment="1">
      <alignment horizontal="left" wrapText="1"/>
    </xf>
    <xf numFmtId="49" fontId="59" fillId="0" borderId="0" xfId="0" applyNumberFormat="1" applyFont="1" applyAlignment="1">
      <alignment horizontal="left" wrapText="1"/>
    </xf>
    <xf numFmtId="4" fontId="37" fillId="5" borderId="124" xfId="0" applyNumberFormat="1" applyFont="1" applyFill="1" applyBorder="1" applyAlignment="1">
      <alignment horizontal="center" wrapText="1"/>
    </xf>
    <xf numFmtId="4" fontId="36" fillId="5" borderId="125" xfId="0" applyNumberFormat="1" applyFont="1" applyFill="1" applyBorder="1" applyAlignment="1">
      <alignment horizontal="center" wrapText="1"/>
    </xf>
    <xf numFmtId="4" fontId="87" fillId="5" borderId="125" xfId="0" applyNumberFormat="1" applyFont="1" applyFill="1" applyBorder="1" applyAlignment="1">
      <alignment horizontal="center"/>
    </xf>
    <xf numFmtId="4" fontId="37" fillId="5" borderId="125" xfId="0" applyNumberFormat="1" applyFont="1" applyFill="1" applyBorder="1" applyAlignment="1">
      <alignment horizontal="center" wrapText="1"/>
    </xf>
    <xf numFmtId="4" fontId="37" fillId="4" borderId="124" xfId="0" applyNumberFormat="1" applyFont="1" applyFill="1" applyBorder="1" applyAlignment="1">
      <alignment horizontal="center" wrapText="1"/>
    </xf>
    <xf numFmtId="4" fontId="37" fillId="7" borderId="125" xfId="0" applyNumberFormat="1" applyFont="1" applyFill="1" applyBorder="1" applyAlignment="1">
      <alignment horizontal="center" wrapText="1"/>
    </xf>
    <xf numFmtId="4" fontId="37" fillId="44" borderId="124" xfId="0" applyNumberFormat="1" applyFont="1" applyFill="1" applyBorder="1" applyAlignment="1">
      <alignment horizontal="center" wrapText="1"/>
    </xf>
    <xf numFmtId="4" fontId="37" fillId="45" borderId="124" xfId="0" applyNumberFormat="1" applyFont="1" applyFill="1" applyBorder="1" applyAlignment="1" applyProtection="1">
      <alignment horizontal="center" wrapText="1"/>
      <protection locked="0"/>
    </xf>
    <xf numFmtId="4" fontId="37" fillId="9" borderId="124" xfId="0" applyNumberFormat="1" applyFont="1" applyFill="1" applyBorder="1" applyAlignment="1">
      <alignment horizontal="center" wrapText="1"/>
    </xf>
    <xf numFmtId="4" fontId="40" fillId="3" borderId="125" xfId="0" applyNumberFormat="1" applyFont="1" applyFill="1" applyBorder="1"/>
    <xf numFmtId="4" fontId="40" fillId="32" borderId="125" xfId="0" applyNumberFormat="1" applyFont="1" applyFill="1" applyBorder="1"/>
    <xf numFmtId="4" fontId="40" fillId="8" borderId="125" xfId="0" applyNumberFormat="1" applyFont="1" applyFill="1" applyBorder="1"/>
    <xf numFmtId="4" fontId="40" fillId="43" borderId="125" xfId="0" applyNumberFormat="1" applyFont="1" applyFill="1" applyBorder="1"/>
    <xf numFmtId="4" fontId="40" fillId="45" borderId="125" xfId="0" applyNumberFormat="1" applyFont="1" applyFill="1" applyBorder="1"/>
    <xf numFmtId="4" fontId="40" fillId="33" borderId="125" xfId="0" applyNumberFormat="1" applyFont="1" applyFill="1" applyBorder="1"/>
    <xf numFmtId="4" fontId="40" fillId="51" borderId="125" xfId="0" applyNumberFormat="1" applyFont="1" applyFill="1" applyBorder="1"/>
    <xf numFmtId="4" fontId="59" fillId="32" borderId="97" xfId="108" applyNumberFormat="1" applyFont="1" applyFill="1" applyBorder="1" applyAlignment="1">
      <alignment wrapText="1"/>
    </xf>
    <xf numFmtId="49" fontId="59" fillId="0" borderId="126" xfId="0" applyNumberFormat="1" applyFont="1" applyBorder="1" applyAlignment="1">
      <alignment vertical="top"/>
    </xf>
    <xf numFmtId="0" fontId="59" fillId="0" borderId="126" xfId="0" applyFont="1" applyBorder="1" applyAlignment="1">
      <alignment vertical="top"/>
    </xf>
    <xf numFmtId="4" fontId="58" fillId="0" borderId="126" xfId="0" applyNumberFormat="1" applyFont="1" applyBorder="1" applyAlignment="1">
      <alignment vertical="top"/>
    </xf>
    <xf numFmtId="4" fontId="148" fillId="0" borderId="129" xfId="0" applyNumberFormat="1" applyFont="1" applyBorder="1" applyAlignment="1">
      <alignment vertical="top"/>
    </xf>
    <xf numFmtId="49" fontId="148" fillId="0" borderId="126" xfId="0" applyNumberFormat="1" applyFont="1" applyBorder="1" applyAlignment="1">
      <alignment horizontal="center" vertical="top" wrapText="1"/>
    </xf>
    <xf numFmtId="0" fontId="148" fillId="0" borderId="126" xfId="0" applyFont="1" applyBorder="1" applyAlignment="1">
      <alignment horizontal="center" vertical="top" wrapText="1"/>
    </xf>
    <xf numFmtId="4" fontId="148" fillId="0" borderId="126" xfId="0" applyNumberFormat="1" applyFont="1" applyBorder="1" applyAlignment="1">
      <alignment horizontal="center" vertical="top" wrapText="1"/>
    </xf>
    <xf numFmtId="49" fontId="58" fillId="0" borderId="126" xfId="0" applyNumberFormat="1" applyFont="1" applyBorder="1" applyAlignment="1" applyProtection="1">
      <alignment horizontal="center" vertical="top" wrapText="1"/>
      <protection locked="0"/>
    </xf>
    <xf numFmtId="49" fontId="58" fillId="0" borderId="126" xfId="0" applyNumberFormat="1" applyFont="1" applyBorder="1" applyAlignment="1" applyProtection="1">
      <alignment horizontal="left" vertical="top" wrapText="1"/>
      <protection locked="0"/>
    </xf>
    <xf numFmtId="4" fontId="57" fillId="32" borderId="126" xfId="0" applyNumberFormat="1" applyFont="1" applyFill="1" applyBorder="1" applyAlignment="1" applyProtection="1">
      <alignment horizontal="right" vertical="top" wrapText="1"/>
      <protection locked="0"/>
    </xf>
    <xf numFmtId="4" fontId="57" fillId="32" borderId="126" xfId="0" applyNumberFormat="1" applyFont="1" applyFill="1" applyBorder="1" applyAlignment="1" applyProtection="1">
      <alignment horizontal="left" vertical="top" wrapText="1"/>
      <protection locked="0"/>
    </xf>
    <xf numFmtId="4" fontId="58" fillId="0" borderId="126" xfId="0" applyNumberFormat="1" applyFont="1" applyBorder="1" applyAlignment="1">
      <alignment vertical="top" wrapText="1"/>
    </xf>
    <xf numFmtId="0" fontId="148" fillId="0" borderId="126" xfId="0" applyFont="1" applyBorder="1" applyAlignment="1">
      <alignment vertical="top" wrapText="1"/>
    </xf>
    <xf numFmtId="49" fontId="58" fillId="0" borderId="126" xfId="0" applyNumberFormat="1" applyFont="1" applyBorder="1" applyAlignment="1" applyProtection="1">
      <alignment vertical="top" wrapText="1"/>
      <protection locked="0"/>
    </xf>
    <xf numFmtId="4" fontId="207" fillId="0" borderId="126" xfId="0" applyNumberFormat="1" applyFont="1" applyBorder="1" applyAlignment="1">
      <alignment vertical="top" wrapText="1"/>
    </xf>
    <xf numFmtId="0" fontId="58" fillId="0" borderId="126" xfId="0" applyFont="1" applyBorder="1" applyAlignment="1">
      <alignment vertical="top" wrapText="1"/>
    </xf>
    <xf numFmtId="49" fontId="58" fillId="39" borderId="126" xfId="0" applyNumberFormat="1" applyFont="1" applyFill="1" applyBorder="1" applyAlignment="1" applyProtection="1">
      <alignment horizontal="left" vertical="top" wrapText="1"/>
      <protection locked="0"/>
    </xf>
    <xf numFmtId="4" fontId="57" fillId="39" borderId="126" xfId="0" applyNumberFormat="1" applyFont="1" applyFill="1" applyBorder="1" applyAlignment="1" applyProtection="1">
      <alignment horizontal="right" vertical="top" wrapText="1"/>
      <protection locked="0"/>
    </xf>
    <xf numFmtId="49" fontId="52" fillId="2" borderId="126" xfId="0" applyNumberFormat="1" applyFont="1" applyFill="1" applyBorder="1" applyAlignment="1" applyProtection="1">
      <alignment horizontal="center" vertical="top" wrapText="1"/>
      <protection locked="0"/>
    </xf>
    <xf numFmtId="4" fontId="52" fillId="0" borderId="126" xfId="152" applyNumberFormat="1" applyFont="1" applyBorder="1" applyAlignment="1" applyProtection="1">
      <alignment vertical="top" wrapText="1"/>
      <protection locked="0"/>
    </xf>
    <xf numFmtId="4" fontId="208" fillId="0" borderId="126" xfId="152" applyNumberFormat="1" applyFont="1" applyBorder="1" applyAlignment="1">
      <alignment vertical="top" wrapText="1"/>
    </xf>
    <xf numFmtId="4" fontId="58" fillId="0" borderId="126" xfId="0" applyNumberFormat="1" applyFont="1" applyBorder="1" applyAlignment="1" applyProtection="1">
      <alignment horizontal="right" vertical="top" wrapText="1"/>
      <protection locked="0"/>
    </xf>
    <xf numFmtId="4" fontId="52" fillId="0" borderId="126" xfId="152" applyNumberFormat="1" applyFont="1" applyBorder="1" applyAlignment="1">
      <alignment vertical="top" wrapText="1"/>
    </xf>
    <xf numFmtId="0" fontId="52" fillId="0" borderId="126" xfId="0" applyFont="1" applyBorder="1" applyAlignment="1">
      <alignment horizontal="left" vertical="top" wrapText="1"/>
    </xf>
    <xf numFmtId="4" fontId="59" fillId="0" borderId="126" xfId="0" applyNumberFormat="1" applyFont="1" applyBorder="1" applyAlignment="1" applyProtection="1">
      <alignment horizontal="right" vertical="top" wrapText="1"/>
      <protection locked="0"/>
    </xf>
    <xf numFmtId="4" fontId="59" fillId="0" borderId="126" xfId="0" applyNumberFormat="1" applyFont="1" applyBorder="1" applyAlignment="1">
      <alignment vertical="top" wrapText="1"/>
    </xf>
    <xf numFmtId="0" fontId="161" fillId="0" borderId="0" xfId="0" applyFont="1" applyAlignment="1">
      <alignment horizontal="center" wrapText="1"/>
    </xf>
    <xf numFmtId="0" fontId="161" fillId="0" borderId="0" xfId="0" applyFont="1" applyAlignment="1">
      <alignment wrapText="1"/>
    </xf>
    <xf numFmtId="0" fontId="152" fillId="43" borderId="131" xfId="0" applyFont="1" applyFill="1" applyBorder="1" applyAlignment="1">
      <alignment horizontal="center" vertical="center" wrapText="1"/>
    </xf>
    <xf numFmtId="49" fontId="152" fillId="43" borderId="131" xfId="0" applyNumberFormat="1" applyFont="1" applyFill="1" applyBorder="1" applyAlignment="1">
      <alignment vertical="center" wrapText="1"/>
    </xf>
    <xf numFmtId="0" fontId="161" fillId="43" borderId="131" xfId="0" applyFont="1" applyFill="1" applyBorder="1" applyAlignment="1">
      <alignment vertical="center" wrapText="1"/>
    </xf>
    <xf numFmtId="4" fontId="152" fillId="43" borderId="131" xfId="0" applyNumberFormat="1" applyFont="1" applyFill="1" applyBorder="1" applyAlignment="1">
      <alignment vertical="center" wrapText="1"/>
    </xf>
    <xf numFmtId="0" fontId="177" fillId="0" borderId="132" xfId="0" applyFont="1" applyBorder="1"/>
    <xf numFmtId="0" fontId="177" fillId="0" borderId="132" xfId="0" applyFont="1" applyBorder="1" applyAlignment="1">
      <alignment wrapText="1"/>
    </xf>
    <xf numFmtId="4" fontId="148" fillId="0" borderId="132" xfId="0" applyNumberFormat="1" applyFont="1" applyBorder="1" applyAlignment="1">
      <alignment horizontal="center" vertical="top" wrapText="1"/>
    </xf>
    <xf numFmtId="0" fontId="148" fillId="0" borderId="132" xfId="0" applyFont="1" applyBorder="1" applyAlignment="1">
      <alignment horizontal="center" vertical="top" wrapText="1"/>
    </xf>
    <xf numFmtId="0" fontId="152" fillId="32" borderId="131" xfId="0" applyFont="1" applyFill="1" applyBorder="1" applyAlignment="1">
      <alignment horizontal="center" vertical="center" wrapText="1"/>
    </xf>
    <xf numFmtId="49" fontId="175" fillId="0" borderId="132" xfId="0" applyNumberFormat="1" applyFont="1" applyBorder="1"/>
    <xf numFmtId="4" fontId="172" fillId="0" borderId="132" xfId="0" applyNumberFormat="1" applyFont="1" applyBorder="1" applyAlignment="1">
      <alignment wrapText="1"/>
    </xf>
    <xf numFmtId="44" fontId="203" fillId="0" borderId="132" xfId="0" applyNumberFormat="1" applyFont="1" applyBorder="1"/>
    <xf numFmtId="0" fontId="0" fillId="0" borderId="132" xfId="0" applyBorder="1"/>
    <xf numFmtId="44" fontId="203" fillId="0" borderId="133" xfId="0" applyNumberFormat="1" applyFont="1" applyBorder="1"/>
    <xf numFmtId="0" fontId="216" fillId="0" borderId="132" xfId="0" applyFont="1" applyBorder="1"/>
    <xf numFmtId="44" fontId="216" fillId="0" borderId="132" xfId="0" applyNumberFormat="1" applyFont="1" applyBorder="1"/>
    <xf numFmtId="0" fontId="177" fillId="0" borderId="132" xfId="0" applyFont="1" applyBorder="1" applyAlignment="1">
      <alignment vertical="center"/>
    </xf>
    <xf numFmtId="4" fontId="172" fillId="0" borderId="132" xfId="0" applyNumberFormat="1" applyFont="1" applyBorder="1"/>
    <xf numFmtId="44" fontId="204" fillId="0" borderId="132" xfId="0" applyNumberFormat="1" applyFont="1" applyBorder="1"/>
    <xf numFmtId="44" fontId="204" fillId="0" borderId="133" xfId="0" applyNumberFormat="1" applyFont="1" applyBorder="1"/>
    <xf numFmtId="44" fontId="204" fillId="0" borderId="0" xfId="0" applyNumberFormat="1" applyFont="1"/>
    <xf numFmtId="4" fontId="172" fillId="32" borderId="132" xfId="1" applyNumberFormat="1" applyFont="1" applyFill="1" applyBorder="1" applyAlignment="1">
      <alignment wrapText="1"/>
    </xf>
    <xf numFmtId="44" fontId="176" fillId="0" borderId="132" xfId="0" applyNumberFormat="1" applyFont="1" applyBorder="1"/>
    <xf numFmtId="44" fontId="176" fillId="0" borderId="133" xfId="0" applyNumberFormat="1" applyFont="1" applyBorder="1"/>
    <xf numFmtId="0" fontId="0" fillId="0" borderId="132" xfId="0" applyBorder="1" applyAlignment="1">
      <alignment vertical="center"/>
    </xf>
    <xf numFmtId="4" fontId="179" fillId="0" borderId="132" xfId="0" applyNumberFormat="1" applyFont="1" applyBorder="1"/>
    <xf numFmtId="4" fontId="177" fillId="0" borderId="132" xfId="0" applyNumberFormat="1" applyFont="1" applyBorder="1"/>
    <xf numFmtId="49" fontId="175" fillId="0" borderId="133" xfId="0" applyNumberFormat="1" applyFont="1" applyBorder="1"/>
    <xf numFmtId="0" fontId="205" fillId="32" borderId="132" xfId="0" applyFont="1" applyFill="1" applyBorder="1" applyAlignment="1">
      <alignment horizontal="left" wrapText="1" shrinkToFit="1"/>
    </xf>
    <xf numFmtId="44" fontId="176" fillId="0" borderId="134" xfId="0" applyNumberFormat="1" applyFont="1" applyBorder="1"/>
    <xf numFmtId="44" fontId="176" fillId="0" borderId="135" xfId="0" applyNumberFormat="1" applyFont="1" applyBorder="1"/>
    <xf numFmtId="0" fontId="205" fillId="32" borderId="132" xfId="0" applyFont="1" applyFill="1" applyBorder="1" applyAlignment="1">
      <alignment horizontal="left" wrapText="1"/>
    </xf>
    <xf numFmtId="6" fontId="0" fillId="0" borderId="132" xfId="0" applyNumberFormat="1" applyBorder="1" applyAlignment="1">
      <alignment vertical="center"/>
    </xf>
    <xf numFmtId="0" fontId="173" fillId="32" borderId="132" xfId="0" applyFont="1" applyFill="1" applyBorder="1" applyAlignment="1">
      <alignment horizontal="center" vertical="center" wrapText="1"/>
    </xf>
    <xf numFmtId="49" fontId="156" fillId="32" borderId="133" xfId="0" applyNumberFormat="1" applyFont="1" applyFill="1" applyBorder="1" applyAlignment="1" applyProtection="1">
      <alignment vertical="center" wrapText="1"/>
      <protection locked="0"/>
    </xf>
    <xf numFmtId="4" fontId="206" fillId="32" borderId="134" xfId="0" applyNumberFormat="1" applyFont="1" applyFill="1" applyBorder="1" applyAlignment="1" applyProtection="1">
      <alignment vertical="center" wrapText="1"/>
      <protection locked="0"/>
    </xf>
    <xf numFmtId="44" fontId="156" fillId="32" borderId="132" xfId="106" applyFont="1" applyFill="1" applyBorder="1" applyAlignment="1">
      <alignment horizontal="center" vertical="center" wrapText="1"/>
    </xf>
    <xf numFmtId="4" fontId="206" fillId="32" borderId="135" xfId="0" applyNumberFormat="1" applyFont="1" applyFill="1" applyBorder="1" applyAlignment="1" applyProtection="1">
      <alignment vertical="center" wrapText="1"/>
      <protection locked="0"/>
    </xf>
    <xf numFmtId="0" fontId="216" fillId="0" borderId="132" xfId="0" applyFont="1" applyBorder="1" applyAlignment="1">
      <alignment wrapText="1"/>
    </xf>
    <xf numFmtId="0" fontId="173" fillId="32" borderId="132" xfId="0" applyFont="1" applyFill="1" applyBorder="1" applyAlignment="1">
      <alignment horizontal="center" wrapText="1"/>
    </xf>
    <xf numFmtId="0" fontId="154" fillId="0" borderId="133" xfId="0" applyFont="1" applyBorder="1" applyAlignment="1">
      <alignment wrapText="1"/>
    </xf>
    <xf numFmtId="44" fontId="156" fillId="32" borderId="134" xfId="106" applyFont="1" applyFill="1" applyBorder="1" applyAlignment="1">
      <alignment horizontal="center" wrapText="1"/>
    </xf>
    <xf numFmtId="4" fontId="154" fillId="0" borderId="136" xfId="0" applyNumberFormat="1" applyFont="1" applyBorder="1" applyAlignment="1">
      <alignment wrapText="1"/>
    </xf>
    <xf numFmtId="44" fontId="151" fillId="0" borderId="132" xfId="0" applyNumberFormat="1" applyFont="1" applyBorder="1"/>
    <xf numFmtId="4" fontId="158" fillId="0" borderId="137" xfId="0" applyNumberFormat="1" applyFont="1" applyBorder="1" applyAlignment="1">
      <alignment wrapText="1"/>
    </xf>
    <xf numFmtId="4" fontId="160" fillId="0" borderId="137" xfId="0" applyNumberFormat="1" applyFont="1" applyBorder="1" applyAlignment="1">
      <alignment wrapText="1"/>
    </xf>
    <xf numFmtId="4" fontId="154" fillId="0" borderId="137" xfId="0" applyNumberFormat="1" applyFont="1" applyBorder="1" applyAlignment="1">
      <alignment wrapText="1"/>
    </xf>
    <xf numFmtId="0" fontId="177" fillId="0" borderId="133" xfId="0" applyFont="1" applyBorder="1" applyAlignment="1">
      <alignment vertical="center"/>
    </xf>
    <xf numFmtId="0" fontId="0" fillId="0" borderId="133" xfId="0" applyBorder="1"/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157" fillId="35" borderId="107" xfId="0" applyFont="1" applyFill="1" applyBorder="1" applyAlignment="1">
      <alignment vertical="top" wrapText="1"/>
    </xf>
    <xf numFmtId="4" fontId="158" fillId="0" borderId="107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59" fillId="43" borderId="138" xfId="0" applyFont="1" applyFill="1" applyBorder="1" applyAlignment="1">
      <alignment horizontal="center" vertical="center" wrapText="1"/>
    </xf>
    <xf numFmtId="49" fontId="59" fillId="43" borderId="138" xfId="0" applyNumberFormat="1" applyFont="1" applyFill="1" applyBorder="1" applyAlignment="1">
      <alignment vertical="center" wrapText="1"/>
    </xf>
    <xf numFmtId="0" fontId="58" fillId="43" borderId="138" xfId="0" applyFont="1" applyFill="1" applyBorder="1" applyAlignment="1">
      <alignment vertical="center" wrapText="1"/>
    </xf>
    <xf numFmtId="4" fontId="59" fillId="43" borderId="138" xfId="0" applyNumberFormat="1" applyFont="1" applyFill="1" applyBorder="1" applyAlignment="1">
      <alignment vertical="center" wrapText="1"/>
    </xf>
    <xf numFmtId="0" fontId="177" fillId="0" borderId="139" xfId="0" applyFont="1" applyBorder="1"/>
    <xf numFmtId="0" fontId="177" fillId="0" borderId="139" xfId="0" applyFont="1" applyBorder="1" applyAlignment="1">
      <alignment wrapText="1"/>
    </xf>
    <xf numFmtId="4" fontId="148" fillId="0" borderId="139" xfId="0" applyNumberFormat="1" applyFont="1" applyBorder="1" applyAlignment="1">
      <alignment horizontal="center" vertical="top" wrapText="1"/>
    </xf>
    <xf numFmtId="0" fontId="148" fillId="0" borderId="139" xfId="0" applyFont="1" applyBorder="1" applyAlignment="1">
      <alignment horizontal="center" vertical="top" wrapText="1"/>
    </xf>
    <xf numFmtId="0" fontId="59" fillId="32" borderId="138" xfId="0" applyFont="1" applyFill="1" applyBorder="1" applyAlignment="1">
      <alignment horizontal="center" vertical="center" wrapText="1"/>
    </xf>
    <xf numFmtId="49" fontId="59" fillId="32" borderId="140" xfId="0" applyNumberFormat="1" applyFont="1" applyFill="1" applyBorder="1" applyAlignment="1">
      <alignment vertical="center" wrapText="1"/>
    </xf>
    <xf numFmtId="0" fontId="58" fillId="32" borderId="138" xfId="0" applyFont="1" applyFill="1" applyBorder="1" applyAlignment="1">
      <alignment vertical="center" wrapText="1"/>
    </xf>
    <xf numFmtId="4" fontId="59" fillId="32" borderId="141" xfId="0" applyNumberFormat="1" applyFont="1" applyFill="1" applyBorder="1" applyAlignment="1">
      <alignment vertical="center" wrapText="1"/>
    </xf>
    <xf numFmtId="0" fontId="198" fillId="32" borderId="138" xfId="0" applyFont="1" applyFill="1" applyBorder="1" applyAlignment="1">
      <alignment horizontal="center" vertical="center" wrapText="1"/>
    </xf>
    <xf numFmtId="0" fontId="0" fillId="0" borderId="139" xfId="0" applyBorder="1"/>
    <xf numFmtId="0" fontId="111" fillId="0" borderId="139" xfId="0" applyFont="1" applyBorder="1"/>
    <xf numFmtId="0" fontId="196" fillId="0" borderId="139" xfId="0" applyFont="1" applyBorder="1"/>
    <xf numFmtId="0" fontId="177" fillId="0" borderId="139" xfId="0" applyFont="1" applyBorder="1" applyAlignment="1">
      <alignment vertical="center"/>
    </xf>
    <xf numFmtId="0" fontId="111" fillId="0" borderId="139" xfId="0" applyFont="1" applyBorder="1" applyAlignment="1">
      <alignment vertical="center"/>
    </xf>
    <xf numFmtId="0" fontId="211" fillId="32" borderId="138" xfId="0" applyFont="1" applyFill="1" applyBorder="1" applyAlignment="1">
      <alignment horizontal="center" vertical="center" wrapText="1"/>
    </xf>
    <xf numFmtId="0" fontId="111" fillId="32" borderId="138" xfId="0" applyFont="1" applyFill="1" applyBorder="1" applyAlignment="1">
      <alignment horizontal="center" vertical="center" wrapText="1"/>
    </xf>
    <xf numFmtId="0" fontId="198" fillId="32" borderId="138" xfId="0" applyFont="1" applyFill="1" applyBorder="1" applyAlignment="1">
      <alignment horizontal="center" vertical="center"/>
    </xf>
    <xf numFmtId="4" fontId="111" fillId="0" borderId="139" xfId="0" applyNumberFormat="1" applyFont="1" applyBorder="1"/>
    <xf numFmtId="6" fontId="111" fillId="0" borderId="139" xfId="0" applyNumberFormat="1" applyFont="1" applyBorder="1" applyAlignment="1">
      <alignment vertical="center"/>
    </xf>
    <xf numFmtId="4" fontId="0" fillId="0" borderId="139" xfId="0" applyNumberFormat="1" applyBorder="1"/>
    <xf numFmtId="0" fontId="153" fillId="32" borderId="139" xfId="0" applyFont="1" applyFill="1" applyBorder="1" applyAlignment="1">
      <alignment horizontal="center" vertical="center" wrapText="1"/>
    </xf>
    <xf numFmtId="49" fontId="52" fillId="32" borderId="142" xfId="0" applyNumberFormat="1" applyFont="1" applyFill="1" applyBorder="1" applyAlignment="1" applyProtection="1">
      <alignment vertical="center" wrapText="1"/>
      <protection locked="0"/>
    </xf>
    <xf numFmtId="0" fontId="52" fillId="32" borderId="139" xfId="0" applyFont="1" applyFill="1" applyBorder="1" applyAlignment="1">
      <alignment vertical="center" wrapText="1"/>
    </xf>
    <xf numFmtId="4" fontId="52" fillId="32" borderId="143" xfId="0" applyNumberFormat="1" applyFont="1" applyFill="1" applyBorder="1" applyAlignment="1" applyProtection="1">
      <alignment vertical="center" wrapText="1"/>
      <protection locked="0"/>
    </xf>
    <xf numFmtId="44" fontId="52" fillId="32" borderId="139" xfId="106" applyFont="1" applyFill="1" applyBorder="1" applyAlignment="1">
      <alignment horizontal="center" vertical="center" wrapText="1"/>
    </xf>
    <xf numFmtId="0" fontId="0" fillId="0" borderId="139" xfId="0" applyBorder="1" applyAlignment="1">
      <alignment wrapText="1"/>
    </xf>
    <xf numFmtId="0" fontId="153" fillId="32" borderId="139" xfId="0" applyFont="1" applyFill="1" applyBorder="1" applyAlignment="1">
      <alignment horizontal="center" wrapText="1"/>
    </xf>
    <xf numFmtId="0" fontId="154" fillId="0" borderId="142" xfId="0" applyFont="1" applyBorder="1" applyAlignment="1">
      <alignment wrapText="1"/>
    </xf>
    <xf numFmtId="44" fontId="156" fillId="32" borderId="143" xfId="106" applyFont="1" applyFill="1" applyBorder="1" applyAlignment="1">
      <alignment horizontal="center" wrapText="1"/>
    </xf>
    <xf numFmtId="4" fontId="40" fillId="32" borderId="42" xfId="0" applyNumberFormat="1" applyFont="1" applyFill="1" applyBorder="1"/>
    <xf numFmtId="0" fontId="58" fillId="0" borderId="0" xfId="0" applyFont="1" applyAlignment="1">
      <alignment wrapText="1"/>
    </xf>
    <xf numFmtId="0" fontId="59" fillId="43" borderId="144" xfId="0" applyFont="1" applyFill="1" applyBorder="1" applyAlignment="1">
      <alignment horizontal="center" vertical="center" wrapText="1"/>
    </xf>
    <xf numFmtId="49" fontId="59" fillId="43" borderId="144" xfId="0" applyNumberFormat="1" applyFont="1" applyFill="1" applyBorder="1" applyAlignment="1">
      <alignment horizontal="left" vertical="center" wrapText="1"/>
    </xf>
    <xf numFmtId="0" fontId="58" fillId="43" borderId="144" xfId="0" applyFont="1" applyFill="1" applyBorder="1" applyAlignment="1">
      <alignment vertical="center" wrapText="1"/>
    </xf>
    <xf numFmtId="4" fontId="59" fillId="43" borderId="144" xfId="0" applyNumberFormat="1" applyFont="1" applyFill="1" applyBorder="1" applyAlignment="1">
      <alignment vertical="center" wrapText="1"/>
    </xf>
    <xf numFmtId="0" fontId="177" fillId="0" borderId="145" xfId="0" applyFont="1" applyBorder="1"/>
    <xf numFmtId="0" fontId="177" fillId="0" borderId="145" xfId="0" applyFont="1" applyBorder="1" applyAlignment="1">
      <alignment wrapText="1"/>
    </xf>
    <xf numFmtId="0" fontId="58" fillId="43" borderId="146" xfId="0" applyFont="1" applyFill="1" applyBorder="1" applyAlignment="1">
      <alignment vertical="center" wrapText="1"/>
    </xf>
    <xf numFmtId="0" fontId="153" fillId="32" borderId="145" xfId="0" applyFont="1" applyFill="1" applyBorder="1" applyAlignment="1">
      <alignment horizontal="center" vertical="center" wrapText="1"/>
    </xf>
    <xf numFmtId="49" fontId="196" fillId="0" borderId="145" xfId="0" applyNumberFormat="1" applyFont="1" applyBorder="1" applyAlignment="1">
      <alignment horizontal="left" wrapText="1"/>
    </xf>
    <xf numFmtId="0" fontId="170" fillId="0" borderId="147" xfId="0" applyFont="1" applyBorder="1" applyProtection="1">
      <protection locked="0"/>
    </xf>
    <xf numFmtId="4" fontId="0" fillId="0" borderId="145" xfId="0" applyNumberFormat="1" applyBorder="1" applyAlignment="1">
      <alignment horizontal="right" wrapText="1"/>
    </xf>
    <xf numFmtId="4" fontId="44" fillId="32" borderId="145" xfId="0" applyNumberFormat="1" applyFont="1" applyFill="1" applyBorder="1" applyAlignment="1" applyProtection="1">
      <alignment horizontal="left" wrapText="1"/>
      <protection locked="0"/>
    </xf>
    <xf numFmtId="0" fontId="0" fillId="0" borderId="145" xfId="0" applyBorder="1"/>
    <xf numFmtId="4" fontId="0" fillId="0" borderId="145" xfId="0" applyNumberFormat="1" applyBorder="1" applyAlignment="1">
      <alignment horizontal="right" vertical="top" wrapText="1"/>
    </xf>
    <xf numFmtId="0" fontId="177" fillId="0" borderId="145" xfId="0" applyFont="1" applyBorder="1" applyAlignment="1">
      <alignment vertical="center"/>
    </xf>
    <xf numFmtId="49" fontId="59" fillId="0" borderId="145" xfId="0" applyNumberFormat="1" applyFont="1" applyBorder="1" applyAlignment="1" applyProtection="1">
      <alignment horizontal="left"/>
      <protection locked="0"/>
    </xf>
    <xf numFmtId="4" fontId="87" fillId="32" borderId="145" xfId="0" applyNumberFormat="1" applyFont="1" applyFill="1" applyBorder="1" applyAlignment="1" applyProtection="1">
      <alignment horizontal="left" wrapText="1"/>
      <protection locked="0"/>
    </xf>
    <xf numFmtId="0" fontId="0" fillId="0" borderId="145" xfId="0" applyBorder="1" applyAlignment="1">
      <alignment vertical="center"/>
    </xf>
    <xf numFmtId="4" fontId="123" fillId="32" borderId="145" xfId="0" applyNumberFormat="1" applyFont="1" applyFill="1" applyBorder="1" applyAlignment="1" applyProtection="1">
      <alignment horizontal="left" wrapText="1"/>
      <protection locked="0"/>
    </xf>
    <xf numFmtId="0" fontId="59" fillId="32" borderId="144" xfId="0" applyFont="1" applyFill="1" applyBorder="1" applyAlignment="1">
      <alignment horizontal="center" vertical="center" wrapText="1"/>
    </xf>
    <xf numFmtId="6" fontId="0" fillId="0" borderId="145" xfId="0" applyNumberFormat="1" applyBorder="1" applyAlignment="1">
      <alignment vertical="center"/>
    </xf>
    <xf numFmtId="0" fontId="34" fillId="0" borderId="147" xfId="0" applyFont="1" applyBorder="1" applyAlignment="1" applyProtection="1">
      <alignment horizontal="left"/>
      <protection locked="0"/>
    </xf>
    <xf numFmtId="44" fontId="52" fillId="32" borderId="145" xfId="106" applyFont="1" applyFill="1" applyBorder="1" applyAlignment="1">
      <alignment horizontal="center" vertical="center" wrapText="1"/>
    </xf>
    <xf numFmtId="0" fontId="153" fillId="32" borderId="145" xfId="0" applyFont="1" applyFill="1" applyBorder="1" applyAlignment="1">
      <alignment horizontal="center" wrapText="1"/>
    </xf>
    <xf numFmtId="0" fontId="154" fillId="0" borderId="147" xfId="0" applyFont="1" applyBorder="1" applyAlignment="1">
      <alignment horizontal="left" wrapText="1"/>
    </xf>
    <xf numFmtId="44" fontId="156" fillId="32" borderId="148" xfId="106" applyFont="1" applyFill="1" applyBorder="1" applyAlignment="1">
      <alignment horizontal="center" wrapText="1"/>
    </xf>
    <xf numFmtId="0" fontId="59" fillId="43" borderId="149" xfId="0" applyFont="1" applyFill="1" applyBorder="1" applyAlignment="1">
      <alignment horizontal="center" vertical="center" wrapText="1"/>
    </xf>
    <xf numFmtId="49" fontId="59" fillId="43" borderId="149" xfId="0" applyNumberFormat="1" applyFont="1" applyFill="1" applyBorder="1" applyAlignment="1">
      <alignment vertical="center" wrapText="1"/>
    </xf>
    <xf numFmtId="0" fontId="58" fillId="43" borderId="149" xfId="0" applyFont="1" applyFill="1" applyBorder="1" applyAlignment="1">
      <alignment vertical="center" wrapText="1"/>
    </xf>
    <xf numFmtId="4" fontId="59" fillId="43" borderId="149" xfId="0" applyNumberFormat="1" applyFont="1" applyFill="1" applyBorder="1" applyAlignment="1">
      <alignment vertical="center" wrapText="1"/>
    </xf>
    <xf numFmtId="0" fontId="177" fillId="0" borderId="150" xfId="0" applyFont="1" applyBorder="1"/>
    <xf numFmtId="0" fontId="177" fillId="0" borderId="150" xfId="0" applyFont="1" applyBorder="1" applyAlignment="1">
      <alignment wrapText="1"/>
    </xf>
    <xf numFmtId="49" fontId="58" fillId="32" borderId="149" xfId="0" applyNumberFormat="1" applyFont="1" applyFill="1" applyBorder="1" applyAlignment="1">
      <alignment vertical="center" wrapText="1"/>
    </xf>
    <xf numFmtId="0" fontId="202" fillId="32" borderId="149" xfId="0" applyFont="1" applyFill="1" applyBorder="1" applyAlignment="1">
      <alignment vertical="center" wrapText="1"/>
    </xf>
    <xf numFmtId="4" fontId="177" fillId="0" borderId="150" xfId="0" applyNumberFormat="1" applyFont="1" applyBorder="1" applyAlignment="1">
      <alignment horizontal="center" vertical="top" wrapText="1"/>
    </xf>
    <xf numFmtId="0" fontId="59" fillId="32" borderId="149" xfId="0" applyFont="1" applyFill="1" applyBorder="1" applyAlignment="1">
      <alignment horizontal="center" vertical="center" wrapText="1"/>
    </xf>
    <xf numFmtId="2" fontId="0" fillId="0" borderId="150" xfId="0" applyNumberFormat="1" applyBorder="1"/>
    <xf numFmtId="0" fontId="0" fillId="0" borderId="150" xfId="0" applyBorder="1"/>
    <xf numFmtId="2" fontId="177" fillId="0" borderId="150" xfId="0" applyNumberFormat="1" applyFont="1" applyBorder="1" applyAlignment="1">
      <alignment vertical="center"/>
    </xf>
    <xf numFmtId="0" fontId="177" fillId="0" borderId="150" xfId="0" applyFont="1" applyBorder="1" applyAlignment="1">
      <alignment vertical="center"/>
    </xf>
    <xf numFmtId="2" fontId="178" fillId="0" borderId="150" xfId="0" applyNumberFormat="1" applyFont="1" applyBorder="1" applyAlignment="1">
      <alignment vertical="center"/>
    </xf>
    <xf numFmtId="49" fontId="0" fillId="0" borderId="150" xfId="0" applyNumberFormat="1" applyBorder="1"/>
    <xf numFmtId="4" fontId="178" fillId="0" borderId="150" xfId="0" applyNumberFormat="1" applyFont="1" applyBorder="1" applyAlignment="1">
      <alignment horizontal="center" wrapText="1"/>
    </xf>
    <xf numFmtId="2" fontId="209" fillId="0" borderId="150" xfId="0" applyNumberFormat="1" applyFont="1" applyBorder="1" applyAlignment="1">
      <alignment vertical="center"/>
    </xf>
    <xf numFmtId="0" fontId="0" fillId="0" borderId="150" xfId="0" applyBorder="1" applyAlignment="1">
      <alignment vertical="center"/>
    </xf>
    <xf numFmtId="49" fontId="0" fillId="0" borderId="150" xfId="0" applyNumberFormat="1" applyBorder="1" applyAlignment="1">
      <alignment wrapText="1"/>
    </xf>
    <xf numFmtId="0" fontId="0" fillId="0" borderId="150" xfId="0" applyBorder="1" applyAlignment="1">
      <alignment wrapText="1"/>
    </xf>
    <xf numFmtId="2" fontId="178" fillId="0" borderId="150" xfId="0" applyNumberFormat="1" applyFont="1" applyBorder="1"/>
    <xf numFmtId="0" fontId="177" fillId="0" borderId="150" xfId="0" applyFont="1" applyBorder="1" applyAlignment="1">
      <alignment vertical="center" wrapText="1"/>
    </xf>
    <xf numFmtId="2" fontId="209" fillId="0" borderId="150" xfId="0" applyNumberFormat="1" applyFont="1" applyBorder="1"/>
    <xf numFmtId="0" fontId="210" fillId="0" borderId="150" xfId="0" applyFont="1" applyBorder="1"/>
    <xf numFmtId="0" fontId="154" fillId="0" borderId="151" xfId="0" applyFont="1" applyBorder="1" applyAlignment="1">
      <alignment wrapText="1"/>
    </xf>
    <xf numFmtId="4" fontId="151" fillId="0" borderId="150" xfId="0" applyNumberFormat="1" applyFont="1" applyBorder="1"/>
    <xf numFmtId="4" fontId="0" fillId="0" borderId="150" xfId="0" applyNumberFormat="1" applyBorder="1"/>
    <xf numFmtId="0" fontId="153" fillId="32" borderId="15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9" fillId="0" borderId="152" xfId="149" applyNumberFormat="1" applyBorder="1"/>
    <xf numFmtId="0" fontId="9" fillId="0" borderId="152" xfId="149" applyBorder="1"/>
    <xf numFmtId="4" fontId="9" fillId="0" borderId="152" xfId="149" applyNumberFormat="1" applyBorder="1"/>
    <xf numFmtId="4" fontId="177" fillId="0" borderId="152" xfId="149" applyNumberFormat="1" applyFont="1" applyBorder="1"/>
    <xf numFmtId="49" fontId="177" fillId="0" borderId="0" xfId="0" applyNumberFormat="1" applyFont="1"/>
    <xf numFmtId="49" fontId="177" fillId="0" borderId="152" xfId="149" applyNumberFormat="1" applyFont="1" applyBorder="1" applyAlignment="1">
      <alignment horizontal="center" vertical="top"/>
    </xf>
    <xf numFmtId="0" fontId="177" fillId="0" borderId="152" xfId="149" applyFont="1" applyBorder="1" applyAlignment="1">
      <alignment horizontal="center" vertical="top" wrapText="1"/>
    </xf>
    <xf numFmtId="4" fontId="177" fillId="0" borderId="152" xfId="149" applyNumberFormat="1" applyFont="1" applyBorder="1" applyAlignment="1">
      <alignment horizontal="center" vertical="top"/>
    </xf>
    <xf numFmtId="0" fontId="177" fillId="0" borderId="152" xfId="0" applyFont="1" applyBorder="1"/>
    <xf numFmtId="0" fontId="177" fillId="0" borderId="152" xfId="0" applyFont="1" applyBorder="1" applyAlignment="1">
      <alignment wrapText="1"/>
    </xf>
    <xf numFmtId="4" fontId="148" fillId="0" borderId="152" xfId="0" applyNumberFormat="1" applyFont="1" applyBorder="1" applyAlignment="1">
      <alignment horizontal="center" vertical="top" wrapText="1"/>
    </xf>
    <xf numFmtId="0" fontId="148" fillId="0" borderId="152" xfId="0" applyFont="1" applyBorder="1" applyAlignment="1">
      <alignment horizontal="center" vertical="top" wrapText="1"/>
    </xf>
    <xf numFmtId="49" fontId="2" fillId="39" borderId="152" xfId="149" applyNumberFormat="1" applyFont="1" applyFill="1" applyBorder="1" applyAlignment="1">
      <alignment vertical="center" wrapText="1"/>
    </xf>
    <xf numFmtId="0" fontId="9" fillId="39" borderId="152" xfId="149" applyFill="1" applyBorder="1" applyAlignment="1">
      <alignment vertical="center" wrapText="1"/>
    </xf>
    <xf numFmtId="6" fontId="183" fillId="39" borderId="152" xfId="149" applyNumberFormat="1" applyFont="1" applyFill="1" applyBorder="1" applyAlignment="1">
      <alignment horizontal="right" vertical="center" wrapText="1"/>
    </xf>
    <xf numFmtId="0" fontId="218" fillId="0" borderId="152" xfId="0" applyFont="1" applyBorder="1"/>
    <xf numFmtId="0" fontId="0" fillId="0" borderId="152" xfId="0" applyBorder="1"/>
    <xf numFmtId="8" fontId="177" fillId="0" borderId="152" xfId="0" applyNumberFormat="1" applyFont="1" applyBorder="1" applyAlignment="1">
      <alignment vertical="center"/>
    </xf>
    <xf numFmtId="49" fontId="9" fillId="0" borderId="152" xfId="149" applyNumberFormat="1" applyBorder="1" applyAlignment="1">
      <alignment vertical="center"/>
    </xf>
    <xf numFmtId="0" fontId="182" fillId="0" borderId="152" xfId="149" applyFont="1" applyBorder="1" applyAlignment="1">
      <alignment vertical="center" wrapText="1"/>
    </xf>
    <xf numFmtId="6" fontId="183" fillId="0" borderId="152" xfId="149" applyNumberFormat="1" applyFont="1" applyBorder="1" applyAlignment="1">
      <alignment horizontal="right" vertical="center" wrapText="1"/>
    </xf>
    <xf numFmtId="49" fontId="177" fillId="0" borderId="0" xfId="0" applyNumberFormat="1" applyFont="1" applyAlignment="1">
      <alignment vertical="center"/>
    </xf>
    <xf numFmtId="0" fontId="219" fillId="0" borderId="152" xfId="0" applyFont="1" applyBorder="1" applyAlignment="1">
      <alignment vertical="center"/>
    </xf>
    <xf numFmtId="0" fontId="177" fillId="0" borderId="152" xfId="0" applyFont="1" applyBorder="1" applyAlignment="1">
      <alignment vertical="center"/>
    </xf>
    <xf numFmtId="4" fontId="177" fillId="0" borderId="152" xfId="0" applyNumberFormat="1" applyFont="1" applyBorder="1" applyAlignment="1">
      <alignment vertical="center"/>
    </xf>
    <xf numFmtId="49" fontId="177" fillId="9" borderId="0" xfId="0" applyNumberFormat="1" applyFont="1" applyFill="1" applyAlignment="1">
      <alignment vertical="center"/>
    </xf>
    <xf numFmtId="0" fontId="219" fillId="9" borderId="152" xfId="0" applyFont="1" applyFill="1" applyBorder="1" applyAlignment="1">
      <alignment vertical="center"/>
    </xf>
    <xf numFmtId="0" fontId="177" fillId="9" borderId="152" xfId="0" applyFont="1" applyFill="1" applyBorder="1" applyAlignment="1">
      <alignment vertical="center"/>
    </xf>
    <xf numFmtId="4" fontId="177" fillId="9" borderId="152" xfId="0" applyNumberFormat="1" applyFont="1" applyFill="1" applyBorder="1" applyAlignment="1">
      <alignment vertical="center"/>
    </xf>
    <xf numFmtId="49" fontId="2" fillId="9" borderId="152" xfId="149" applyNumberFormat="1" applyFont="1" applyFill="1" applyBorder="1" applyAlignment="1">
      <alignment vertical="center"/>
    </xf>
    <xf numFmtId="0" fontId="182" fillId="9" borderId="152" xfId="149" applyFont="1" applyFill="1" applyBorder="1" applyAlignment="1">
      <alignment vertical="center" wrapText="1"/>
    </xf>
    <xf numFmtId="6" fontId="183" fillId="9" borderId="152" xfId="149" applyNumberFormat="1" applyFont="1" applyFill="1" applyBorder="1" applyAlignment="1">
      <alignment horizontal="right" vertical="center" wrapText="1"/>
    </xf>
    <xf numFmtId="6" fontId="200" fillId="0" borderId="152" xfId="149" applyNumberFormat="1" applyFont="1" applyBorder="1" applyAlignment="1">
      <alignment horizontal="right" vertical="center" wrapText="1"/>
    </xf>
    <xf numFmtId="6" fontId="200" fillId="9" borderId="152" xfId="149" applyNumberFormat="1" applyFont="1" applyFill="1" applyBorder="1" applyAlignment="1">
      <alignment horizontal="right" vertical="center" wrapText="1"/>
    </xf>
    <xf numFmtId="49" fontId="9" fillId="0" borderId="152" xfId="149" applyNumberFormat="1" applyBorder="1" applyAlignment="1">
      <alignment vertical="center" wrapText="1"/>
    </xf>
    <xf numFmtId="0" fontId="9" fillId="0" borderId="152" xfId="149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218" fillId="0" borderId="152" xfId="0" applyFont="1" applyBorder="1" applyAlignment="1">
      <alignment vertical="center"/>
    </xf>
    <xf numFmtId="0" fontId="0" fillId="0" borderId="152" xfId="0" applyBorder="1" applyAlignment="1">
      <alignment vertical="center"/>
    </xf>
    <xf numFmtId="4" fontId="0" fillId="0" borderId="152" xfId="0" applyNumberFormat="1" applyBorder="1" applyAlignment="1">
      <alignment vertical="center"/>
    </xf>
    <xf numFmtId="49" fontId="188" fillId="39" borderId="152" xfId="149" applyNumberFormat="1" applyFont="1" applyFill="1" applyBorder="1" applyAlignment="1" applyProtection="1">
      <alignment horizontal="left" vertical="center"/>
      <protection locked="0"/>
    </xf>
    <xf numFmtId="0" fontId="188" fillId="39" borderId="152" xfId="149" applyFont="1" applyFill="1" applyBorder="1" applyAlignment="1">
      <alignment vertical="center" wrapText="1"/>
    </xf>
    <xf numFmtId="4" fontId="188" fillId="39" borderId="153" xfId="149" applyNumberFormat="1" applyFont="1" applyFill="1" applyBorder="1" applyAlignment="1" applyProtection="1">
      <alignment vertical="center" wrapText="1"/>
      <protection locked="0"/>
    </xf>
    <xf numFmtId="0" fontId="220" fillId="0" borderId="153" xfId="0" applyFont="1" applyBorder="1" applyProtection="1">
      <protection locked="0"/>
    </xf>
    <xf numFmtId="4" fontId="196" fillId="9" borderId="152" xfId="0" applyNumberFormat="1" applyFont="1" applyFill="1" applyBorder="1" applyAlignment="1">
      <alignment vertical="center"/>
    </xf>
    <xf numFmtId="0" fontId="220" fillId="0" borderId="153" xfId="0" applyFont="1" applyBorder="1" applyAlignment="1" applyProtection="1">
      <alignment wrapText="1"/>
      <protection locked="0"/>
    </xf>
    <xf numFmtId="0" fontId="219" fillId="0" borderId="152" xfId="0" applyFont="1" applyBorder="1"/>
    <xf numFmtId="4" fontId="177" fillId="0" borderId="152" xfId="0" applyNumberFormat="1" applyFont="1" applyBorder="1"/>
    <xf numFmtId="49" fontId="221" fillId="0" borderId="0" xfId="0" applyNumberFormat="1" applyFont="1" applyAlignment="1">
      <alignment vertical="center"/>
    </xf>
    <xf numFmtId="0" fontId="222" fillId="0" borderId="152" xfId="0" applyFont="1" applyBorder="1" applyAlignment="1">
      <alignment vertical="center"/>
    </xf>
    <xf numFmtId="49" fontId="185" fillId="0" borderId="152" xfId="149" applyNumberFormat="1" applyFont="1" applyBorder="1" applyAlignment="1">
      <alignment vertical="center"/>
    </xf>
    <xf numFmtId="0" fontId="186" fillId="0" borderId="154" xfId="149" applyFont="1" applyBorder="1" applyAlignment="1">
      <alignment vertical="center" wrapText="1"/>
    </xf>
    <xf numFmtId="6" fontId="187" fillId="0" borderId="152" xfId="149" applyNumberFormat="1" applyFont="1" applyBorder="1" applyAlignment="1">
      <alignment horizontal="right" vertical="center" wrapText="1"/>
    </xf>
    <xf numFmtId="49" fontId="223" fillId="0" borderId="0" xfId="0" applyNumberFormat="1" applyFont="1" applyAlignment="1">
      <alignment vertical="center"/>
    </xf>
    <xf numFmtId="4" fontId="0" fillId="0" borderId="152" xfId="0" applyNumberFormat="1" applyBorder="1"/>
    <xf numFmtId="49" fontId="52" fillId="32" borderId="155" xfId="0" applyNumberFormat="1" applyFont="1" applyFill="1" applyBorder="1" applyAlignment="1" applyProtection="1">
      <alignment vertical="center"/>
      <protection locked="0"/>
    </xf>
    <xf numFmtId="0" fontId="52" fillId="50" borderId="152" xfId="0" applyFont="1" applyFill="1" applyBorder="1" applyAlignment="1">
      <alignment vertical="center" wrapText="1"/>
    </xf>
    <xf numFmtId="0" fontId="220" fillId="0" borderId="0" xfId="0" applyFont="1" applyProtection="1">
      <protection locked="0"/>
    </xf>
    <xf numFmtId="6" fontId="218" fillId="0" borderId="152" xfId="0" applyNumberFormat="1" applyFont="1" applyBorder="1" applyAlignment="1">
      <alignment vertical="center"/>
    </xf>
    <xf numFmtId="4" fontId="188" fillId="39" borderId="153" xfId="149" applyNumberFormat="1" applyFont="1" applyFill="1" applyBorder="1" applyAlignment="1">
      <alignment vertical="center" wrapText="1"/>
    </xf>
    <xf numFmtId="4" fontId="220" fillId="0" borderId="153" xfId="0" applyNumberFormat="1" applyFont="1" applyBorder="1" applyProtection="1">
      <protection locked="0"/>
    </xf>
    <xf numFmtId="49" fontId="117" fillId="0" borderId="155" xfId="0" applyNumberFormat="1" applyFont="1" applyBorder="1" applyAlignment="1" applyProtection="1">
      <alignment vertical="center"/>
      <protection locked="0"/>
    </xf>
    <xf numFmtId="0" fontId="117" fillId="0" borderId="152" xfId="0" applyFont="1" applyBorder="1" applyAlignment="1">
      <alignment vertical="center" wrapText="1"/>
    </xf>
    <xf numFmtId="167" fontId="201" fillId="32" borderId="153" xfId="0" applyNumberFormat="1" applyFont="1" applyFill="1" applyBorder="1" applyAlignment="1" applyProtection="1">
      <alignment vertical="center" wrapText="1"/>
      <protection locked="0"/>
    </xf>
    <xf numFmtId="4" fontId="201" fillId="39" borderId="153" xfId="149" applyNumberFormat="1" applyFont="1" applyFill="1" applyBorder="1" applyAlignment="1" applyProtection="1">
      <alignment vertical="center" wrapText="1"/>
      <protection locked="0"/>
    </xf>
    <xf numFmtId="49" fontId="224" fillId="0" borderId="0" xfId="0" applyNumberFormat="1" applyFont="1"/>
    <xf numFmtId="49" fontId="9" fillId="39" borderId="152" xfId="149" applyNumberFormat="1" applyFill="1" applyBorder="1" applyAlignment="1">
      <alignment vertical="center"/>
    </xf>
    <xf numFmtId="0" fontId="182" fillId="39" borderId="152" xfId="149" applyFont="1" applyFill="1" applyBorder="1" applyAlignment="1">
      <alignment vertical="center" wrapText="1"/>
    </xf>
    <xf numFmtId="6" fontId="200" fillId="39" borderId="152" xfId="149" applyNumberFormat="1" applyFont="1" applyFill="1" applyBorder="1" applyAlignment="1">
      <alignment horizontal="right" vertical="center" wrapText="1"/>
    </xf>
    <xf numFmtId="49" fontId="52" fillId="0" borderId="155" xfId="0" applyNumberFormat="1" applyFont="1" applyBorder="1" applyAlignment="1" applyProtection="1">
      <alignment vertical="center"/>
      <protection locked="0"/>
    </xf>
    <xf numFmtId="0" fontId="52" fillId="0" borderId="152" xfId="0" applyFont="1" applyBorder="1" applyAlignment="1">
      <alignment vertical="center" wrapText="1"/>
    </xf>
    <xf numFmtId="6" fontId="200" fillId="39" borderId="153" xfId="149" applyNumberFormat="1" applyFont="1" applyFill="1" applyBorder="1" applyAlignment="1">
      <alignment horizontal="right" vertical="center" wrapText="1"/>
    </xf>
    <xf numFmtId="49" fontId="220" fillId="0" borderId="0" xfId="0" applyNumberFormat="1" applyFont="1" applyAlignment="1">
      <alignment vertical="center" wrapText="1"/>
    </xf>
    <xf numFmtId="0" fontId="220" fillId="32" borderId="153" xfId="0" applyFont="1" applyFill="1" applyBorder="1" applyProtection="1">
      <protection locked="0"/>
    </xf>
    <xf numFmtId="49" fontId="52" fillId="2" borderId="155" xfId="0" applyNumberFormat="1" applyFont="1" applyFill="1" applyBorder="1" applyAlignment="1" applyProtection="1">
      <alignment vertical="center"/>
      <protection locked="0"/>
    </xf>
    <xf numFmtId="0" fontId="57" fillId="0" borderId="152" xfId="0" applyFont="1" applyBorder="1" applyAlignment="1">
      <alignment vertical="center" wrapText="1"/>
    </xf>
    <xf numFmtId="49" fontId="58" fillId="0" borderId="152" xfId="0" applyNumberFormat="1" applyFont="1" applyBorder="1" applyAlignment="1" applyProtection="1">
      <alignment horizontal="left"/>
      <protection locked="0"/>
    </xf>
    <xf numFmtId="0" fontId="52" fillId="0" borderId="155" xfId="0" applyFont="1" applyBorder="1" applyProtection="1">
      <protection locked="0"/>
    </xf>
    <xf numFmtId="0" fontId="57" fillId="0" borderId="155" xfId="0" applyFont="1" applyBorder="1" applyProtection="1">
      <protection locked="0"/>
    </xf>
    <xf numFmtId="0" fontId="52" fillId="9" borderId="155" xfId="0" applyFont="1" applyFill="1" applyBorder="1" applyProtection="1">
      <protection locked="0"/>
    </xf>
    <xf numFmtId="0" fontId="57" fillId="9" borderId="0" xfId="0" applyFont="1" applyFill="1" applyProtection="1">
      <protection locked="0"/>
    </xf>
    <xf numFmtId="49" fontId="155" fillId="0" borderId="152" xfId="0" applyNumberFormat="1" applyFont="1" applyBorder="1" applyAlignment="1">
      <alignment wrapText="1"/>
    </xf>
    <xf numFmtId="0" fontId="154" fillId="0" borderId="152" xfId="0" applyFont="1" applyBorder="1" applyAlignment="1">
      <alignment wrapText="1"/>
    </xf>
    <xf numFmtId="4" fontId="196" fillId="0" borderId="152" xfId="0" applyNumberFormat="1" applyFont="1" applyBorder="1"/>
    <xf numFmtId="4" fontId="111" fillId="0" borderId="152" xfId="0" applyNumberFormat="1" applyFont="1" applyBorder="1"/>
    <xf numFmtId="0" fontId="157" fillId="35" borderId="152" xfId="0" applyFont="1" applyFill="1" applyBorder="1" applyAlignment="1">
      <alignment vertical="top" wrapText="1"/>
    </xf>
    <xf numFmtId="0" fontId="159" fillId="35" borderId="152" xfId="0" applyFont="1" applyFill="1" applyBorder="1" applyAlignment="1">
      <alignment vertical="top" wrapText="1"/>
    </xf>
    <xf numFmtId="4" fontId="154" fillId="0" borderId="152" xfId="0" applyNumberFormat="1" applyFont="1" applyBorder="1" applyAlignment="1">
      <alignment wrapText="1"/>
    </xf>
    <xf numFmtId="0" fontId="162" fillId="0" borderId="156" xfId="0" applyFont="1" applyBorder="1" applyAlignment="1">
      <alignment vertical="center"/>
    </xf>
    <xf numFmtId="0" fontId="162" fillId="32" borderId="156" xfId="0" applyFont="1" applyFill="1" applyBorder="1" applyAlignment="1">
      <alignment vertical="center"/>
    </xf>
    <xf numFmtId="0" fontId="91" fillId="32" borderId="156" xfId="0" applyFont="1" applyFill="1" applyBorder="1" applyAlignment="1">
      <alignment vertical="center"/>
    </xf>
    <xf numFmtId="0" fontId="34" fillId="32" borderId="156" xfId="0" applyFont="1" applyFill="1" applyBorder="1" applyAlignment="1">
      <alignment vertical="center"/>
    </xf>
    <xf numFmtId="0" fontId="91" fillId="0" borderId="157" xfId="0" applyFont="1" applyBorder="1" applyAlignment="1">
      <alignment vertical="center" wrapText="1"/>
    </xf>
    <xf numFmtId="0" fontId="0" fillId="0" borderId="156" xfId="0" applyBorder="1" applyAlignment="1">
      <alignment horizontal="left" vertical="top" wrapText="1"/>
    </xf>
    <xf numFmtId="4" fontId="0" fillId="0" borderId="156" xfId="0" applyNumberFormat="1" applyBorder="1" applyAlignment="1">
      <alignment horizontal="right" vertical="top" wrapText="1"/>
    </xf>
    <xf numFmtId="4" fontId="0" fillId="0" borderId="158" xfId="0" applyNumberFormat="1" applyBorder="1"/>
    <xf numFmtId="4" fontId="0" fillId="0" borderId="159" xfId="0" applyNumberFormat="1" applyBorder="1"/>
    <xf numFmtId="4" fontId="0" fillId="0" borderId="160" xfId="0" applyNumberFormat="1" applyBorder="1"/>
    <xf numFmtId="4" fontId="0" fillId="0" borderId="161" xfId="0" applyNumberFormat="1" applyBorder="1"/>
    <xf numFmtId="0" fontId="0" fillId="0" borderId="160" xfId="0" applyBorder="1"/>
    <xf numFmtId="0" fontId="0" fillId="0" borderId="157" xfId="0" applyBorder="1" applyAlignment="1">
      <alignment wrapText="1"/>
    </xf>
    <xf numFmtId="4" fontId="0" fillId="0" borderId="156" xfId="0" applyNumberFormat="1" applyBorder="1"/>
    <xf numFmtId="0" fontId="0" fillId="0" borderId="156" xfId="0" applyBorder="1"/>
    <xf numFmtId="49" fontId="177" fillId="32" borderId="156" xfId="0" applyNumberFormat="1" applyFont="1" applyFill="1" applyBorder="1" applyAlignment="1">
      <alignment horizontal="left" wrapText="1"/>
    </xf>
    <xf numFmtId="0" fontId="0" fillId="32" borderId="156" xfId="0" applyFill="1" applyBorder="1" applyAlignment="1">
      <alignment horizontal="left" wrapText="1"/>
    </xf>
    <xf numFmtId="4" fontId="117" fillId="32" borderId="156" xfId="0" applyNumberFormat="1" applyFont="1" applyFill="1" applyBorder="1" applyAlignment="1">
      <alignment horizontal="right" wrapText="1"/>
    </xf>
    <xf numFmtId="0" fontId="177" fillId="0" borderId="157" xfId="0" applyFont="1" applyBorder="1" applyAlignment="1">
      <alignment wrapText="1"/>
    </xf>
    <xf numFmtId="4" fontId="0" fillId="0" borderId="157" xfId="0" applyNumberFormat="1" applyBorder="1" applyAlignment="1">
      <alignment wrapText="1"/>
    </xf>
    <xf numFmtId="49" fontId="177" fillId="32" borderId="156" xfId="0" applyNumberFormat="1" applyFont="1" applyFill="1" applyBorder="1" applyAlignment="1">
      <alignment wrapText="1"/>
    </xf>
    <xf numFmtId="0" fontId="0" fillId="32" borderId="156" xfId="0" applyFill="1" applyBorder="1" applyAlignment="1">
      <alignment wrapText="1"/>
    </xf>
    <xf numFmtId="4" fontId="0" fillId="32" borderId="156" xfId="0" applyNumberFormat="1" applyFill="1" applyBorder="1" applyAlignment="1">
      <alignment wrapText="1"/>
    </xf>
    <xf numFmtId="4" fontId="177" fillId="0" borderId="157" xfId="0" applyNumberFormat="1" applyFont="1" applyBorder="1" applyAlignment="1">
      <alignment wrapText="1"/>
    </xf>
    <xf numFmtId="4" fontId="0" fillId="0" borderId="160" xfId="0" applyNumberFormat="1" applyBorder="1" applyAlignment="1">
      <alignment wrapText="1"/>
    </xf>
    <xf numFmtId="0" fontId="58" fillId="0" borderId="156" xfId="0" applyFont="1" applyBorder="1"/>
    <xf numFmtId="4" fontId="0" fillId="32" borderId="156" xfId="0" applyNumberFormat="1" applyFill="1" applyBorder="1" applyAlignment="1">
      <alignment horizontal="right" wrapText="1"/>
    </xf>
    <xf numFmtId="0" fontId="0" fillId="0" borderId="160" xfId="0" applyBorder="1" applyAlignment="1">
      <alignment wrapText="1"/>
    </xf>
    <xf numFmtId="49" fontId="177" fillId="48" borderId="156" xfId="0" applyNumberFormat="1" applyFont="1" applyFill="1" applyBorder="1" applyAlignment="1">
      <alignment horizontal="left" vertical="top" wrapText="1"/>
    </xf>
    <xf numFmtId="0" fontId="0" fillId="48" borderId="156" xfId="0" applyFill="1" applyBorder="1" applyAlignment="1">
      <alignment horizontal="left" vertical="top" wrapText="1"/>
    </xf>
    <xf numFmtId="0" fontId="177" fillId="48" borderId="157" xfId="0" applyFont="1" applyFill="1" applyBorder="1" applyAlignment="1">
      <alignment wrapText="1"/>
    </xf>
    <xf numFmtId="0" fontId="59" fillId="0" borderId="156" xfId="0" applyFont="1" applyBorder="1" applyAlignment="1">
      <alignment wrapText="1"/>
    </xf>
    <xf numFmtId="49" fontId="177" fillId="47" borderId="156" xfId="0" applyNumberFormat="1" applyFont="1" applyFill="1" applyBorder="1" applyAlignment="1">
      <alignment horizontal="left" wrapText="1"/>
    </xf>
    <xf numFmtId="0" fontId="0" fillId="47" borderId="156" xfId="0" applyFill="1" applyBorder="1" applyAlignment="1">
      <alignment horizontal="left" wrapText="1"/>
    </xf>
    <xf numFmtId="0" fontId="177" fillId="47" borderId="157" xfId="0" applyFont="1" applyFill="1" applyBorder="1" applyAlignment="1">
      <alignment wrapText="1"/>
    </xf>
    <xf numFmtId="4" fontId="0" fillId="0" borderId="158" xfId="0" applyNumberFormat="1" applyBorder="1" applyAlignment="1">
      <alignment wrapText="1"/>
    </xf>
    <xf numFmtId="4" fontId="0" fillId="0" borderId="161" xfId="0" applyNumberFormat="1" applyBorder="1" applyAlignment="1">
      <alignment wrapText="1"/>
    </xf>
    <xf numFmtId="4" fontId="0" fillId="0" borderId="156" xfId="0" applyNumberFormat="1" applyBorder="1" applyAlignment="1">
      <alignment wrapText="1"/>
    </xf>
    <xf numFmtId="0" fontId="0" fillId="0" borderId="156" xfId="0" applyBorder="1" applyAlignment="1">
      <alignment wrapText="1"/>
    </xf>
    <xf numFmtId="49" fontId="116" fillId="48" borderId="156" xfId="0" applyNumberFormat="1" applyFont="1" applyFill="1" applyBorder="1" applyAlignment="1">
      <alignment horizontal="left" wrapText="1"/>
    </xf>
    <xf numFmtId="0" fontId="0" fillId="48" borderId="156" xfId="0" applyFill="1" applyBorder="1" applyAlignment="1">
      <alignment horizontal="left" wrapText="1"/>
    </xf>
    <xf numFmtId="49" fontId="177" fillId="49" borderId="156" xfId="0" applyNumberFormat="1" applyFont="1" applyFill="1" applyBorder="1" applyAlignment="1">
      <alignment horizontal="left" wrapText="1"/>
    </xf>
    <xf numFmtId="0" fontId="0" fillId="49" borderId="156" xfId="0" applyFill="1" applyBorder="1" applyAlignment="1">
      <alignment horizontal="left" wrapText="1"/>
    </xf>
    <xf numFmtId="0" fontId="177" fillId="49" borderId="157" xfId="0" applyFont="1" applyFill="1" applyBorder="1" applyAlignment="1">
      <alignment wrapText="1"/>
    </xf>
    <xf numFmtId="4" fontId="212" fillId="0" borderId="158" xfId="0" applyNumberFormat="1" applyFont="1" applyBorder="1" applyAlignment="1">
      <alignment wrapText="1"/>
    </xf>
    <xf numFmtId="0" fontId="59" fillId="0" borderId="156" xfId="0" applyFont="1" applyBorder="1"/>
    <xf numFmtId="0" fontId="177" fillId="32" borderId="157" xfId="0" applyFont="1" applyFill="1" applyBorder="1" applyAlignment="1">
      <alignment wrapText="1"/>
    </xf>
    <xf numFmtId="4" fontId="0" fillId="32" borderId="160" xfId="0" applyNumberFormat="1" applyFill="1" applyBorder="1"/>
    <xf numFmtId="49" fontId="177" fillId="47" borderId="156" xfId="0" applyNumberFormat="1" applyFont="1" applyFill="1" applyBorder="1" applyAlignment="1">
      <alignment wrapText="1"/>
    </xf>
    <xf numFmtId="0" fontId="0" fillId="47" borderId="156" xfId="0" applyFill="1" applyBorder="1" applyAlignment="1">
      <alignment wrapText="1"/>
    </xf>
    <xf numFmtId="49" fontId="177" fillId="34" borderId="156" xfId="0" applyNumberFormat="1" applyFont="1" applyFill="1" applyBorder="1" applyAlignment="1">
      <alignment horizontal="left" wrapText="1"/>
    </xf>
    <xf numFmtId="0" fontId="0" fillId="34" borderId="156" xfId="0" applyFill="1" applyBorder="1" applyAlignment="1">
      <alignment horizontal="left" wrapText="1"/>
    </xf>
    <xf numFmtId="0" fontId="177" fillId="34" borderId="157" xfId="0" applyFont="1" applyFill="1" applyBorder="1" applyAlignment="1">
      <alignment wrapText="1"/>
    </xf>
    <xf numFmtId="4" fontId="213" fillId="0" borderId="160" xfId="0" applyNumberFormat="1" applyFont="1" applyBorder="1"/>
    <xf numFmtId="0" fontId="112" fillId="0" borderId="156" xfId="0" applyFont="1" applyBorder="1"/>
    <xf numFmtId="49" fontId="177" fillId="34" borderId="162" xfId="0" applyNumberFormat="1" applyFont="1" applyFill="1" applyBorder="1" applyAlignment="1">
      <alignment horizontal="left" wrapText="1"/>
    </xf>
    <xf numFmtId="0" fontId="177" fillId="34" borderId="163" xfId="0" applyFont="1" applyFill="1" applyBorder="1" applyAlignment="1">
      <alignment wrapText="1"/>
    </xf>
    <xf numFmtId="0" fontId="217" fillId="49" borderId="156" xfId="0" applyFont="1" applyFill="1" applyBorder="1" applyAlignment="1">
      <alignment wrapText="1"/>
    </xf>
    <xf numFmtId="0" fontId="0" fillId="49" borderId="156" xfId="0" applyFill="1" applyBorder="1" applyAlignment="1">
      <alignment wrapText="1"/>
    </xf>
    <xf numFmtId="49" fontId="177" fillId="49" borderId="156" xfId="0" applyNumberFormat="1" applyFont="1" applyFill="1" applyBorder="1" applyAlignment="1">
      <alignment wrapText="1"/>
    </xf>
    <xf numFmtId="0" fontId="164" fillId="0" borderId="156" xfId="0" applyFont="1" applyBorder="1"/>
    <xf numFmtId="0" fontId="164" fillId="32" borderId="156" xfId="0" applyFont="1" applyFill="1" applyBorder="1"/>
    <xf numFmtId="0" fontId="214" fillId="32" borderId="156" xfId="0" applyFont="1" applyFill="1" applyBorder="1"/>
    <xf numFmtId="4" fontId="55" fillId="32" borderId="156" xfId="0" applyNumberFormat="1" applyFont="1" applyFill="1" applyBorder="1"/>
    <xf numFmtId="4" fontId="165" fillId="0" borderId="157" xfId="0" applyNumberFormat="1" applyFont="1" applyBorder="1" applyAlignment="1">
      <alignment wrapText="1"/>
    </xf>
    <xf numFmtId="4" fontId="215" fillId="0" borderId="158" xfId="0" applyNumberFormat="1" applyFont="1" applyBorder="1"/>
    <xf numFmtId="4" fontId="213" fillId="0" borderId="159" xfId="0" applyNumberFormat="1" applyFont="1" applyBorder="1"/>
    <xf numFmtId="4" fontId="166" fillId="0" borderId="160" xfId="0" applyNumberFormat="1" applyFont="1" applyBorder="1"/>
    <xf numFmtId="4" fontId="215" fillId="0" borderId="161" xfId="0" applyNumberFormat="1" applyFont="1" applyBorder="1"/>
    <xf numFmtId="0" fontId="166" fillId="0" borderId="160" xfId="0" applyFont="1" applyBorder="1"/>
    <xf numFmtId="0" fontId="166" fillId="0" borderId="157" xfId="0" applyFont="1" applyBorder="1" applyAlignment="1">
      <alignment wrapText="1"/>
    </xf>
    <xf numFmtId="4" fontId="166" fillId="0" borderId="156" xfId="0" applyNumberFormat="1" applyFont="1" applyBorder="1"/>
    <xf numFmtId="0" fontId="166" fillId="0" borderId="156" xfId="0" applyFont="1" applyBorder="1"/>
    <xf numFmtId="0" fontId="167" fillId="32" borderId="162" xfId="0" applyFont="1" applyFill="1" applyBorder="1"/>
    <xf numFmtId="0" fontId="168" fillId="32" borderId="156" xfId="0" applyFont="1" applyFill="1" applyBorder="1"/>
    <xf numFmtId="4" fontId="168" fillId="0" borderId="157" xfId="0" applyNumberFormat="1" applyFont="1" applyBorder="1" applyAlignment="1">
      <alignment wrapText="1"/>
    </xf>
    <xf numFmtId="4" fontId="166" fillId="0" borderId="158" xfId="0" applyNumberFormat="1" applyFont="1" applyBorder="1"/>
    <xf numFmtId="0" fontId="166" fillId="0" borderId="161" xfId="0" applyFont="1" applyBorder="1"/>
    <xf numFmtId="4" fontId="166" fillId="0" borderId="161" xfId="0" applyNumberFormat="1" applyFont="1" applyBorder="1"/>
    <xf numFmtId="49" fontId="59" fillId="32" borderId="162" xfId="0" applyNumberFormat="1" applyFont="1" applyFill="1" applyBorder="1" applyAlignment="1">
      <alignment horizontal="center"/>
    </xf>
    <xf numFmtId="0" fontId="94" fillId="32" borderId="156" xfId="0" applyFont="1" applyFill="1" applyBorder="1"/>
    <xf numFmtId="4" fontId="52" fillId="32" borderId="156" xfId="0" applyNumberFormat="1" applyFont="1" applyFill="1" applyBorder="1"/>
    <xf numFmtId="4" fontId="94" fillId="0" borderId="157" xfId="0" applyNumberFormat="1" applyFont="1" applyBorder="1" applyAlignment="1">
      <alignment wrapText="1"/>
    </xf>
    <xf numFmtId="0" fontId="0" fillId="0" borderId="161" xfId="0" applyBorder="1"/>
    <xf numFmtId="0" fontId="163" fillId="32" borderId="156" xfId="0" applyFont="1" applyFill="1" applyBorder="1"/>
    <xf numFmtId="4" fontId="57" fillId="0" borderId="157" xfId="0" applyNumberFormat="1" applyFont="1" applyBorder="1" applyAlignment="1">
      <alignment wrapText="1"/>
    </xf>
    <xf numFmtId="49" fontId="59" fillId="32" borderId="156" xfId="0" applyNumberFormat="1" applyFont="1" applyFill="1" applyBorder="1" applyAlignment="1">
      <alignment horizontal="center"/>
    </xf>
    <xf numFmtId="0" fontId="94" fillId="32" borderId="156" xfId="0" applyFont="1" applyFill="1" applyBorder="1" applyAlignment="1">
      <alignment wrapText="1"/>
    </xf>
    <xf numFmtId="0" fontId="171" fillId="32" borderId="156" xfId="0" applyFont="1" applyFill="1" applyBorder="1" applyAlignment="1">
      <alignment wrapText="1"/>
    </xf>
    <xf numFmtId="4" fontId="171" fillId="0" borderId="157" xfId="0" applyNumberFormat="1" applyFont="1" applyBorder="1" applyAlignment="1">
      <alignment wrapText="1"/>
    </xf>
    <xf numFmtId="4" fontId="0" fillId="0" borderId="164" xfId="0" applyNumberFormat="1" applyBorder="1"/>
    <xf numFmtId="0" fontId="0" fillId="0" borderId="165" xfId="0" applyBorder="1"/>
    <xf numFmtId="0" fontId="0" fillId="0" borderId="166" xfId="0" applyBorder="1"/>
    <xf numFmtId="4" fontId="0" fillId="0" borderId="165" xfId="0" applyNumberFormat="1" applyBorder="1"/>
    <xf numFmtId="0" fontId="0" fillId="0" borderId="167" xfId="0" applyBorder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59" fillId="43" borderId="168" xfId="0" applyFont="1" applyFill="1" applyBorder="1" applyAlignment="1">
      <alignment horizontal="center" vertical="center" wrapText="1"/>
    </xf>
    <xf numFmtId="49" fontId="59" fillId="43" borderId="168" xfId="0" applyNumberFormat="1" applyFont="1" applyFill="1" applyBorder="1" applyAlignment="1">
      <alignment vertical="center" wrapText="1"/>
    </xf>
    <xf numFmtId="0" fontId="58" fillId="43" borderId="168" xfId="0" applyFont="1" applyFill="1" applyBorder="1" applyAlignment="1">
      <alignment vertical="center" wrapText="1"/>
    </xf>
    <xf numFmtId="4" fontId="59" fillId="43" borderId="168" xfId="0" applyNumberFormat="1" applyFont="1" applyFill="1" applyBorder="1" applyAlignment="1">
      <alignment vertical="center" wrapText="1"/>
    </xf>
    <xf numFmtId="0" fontId="177" fillId="0" borderId="169" xfId="0" applyFont="1" applyBorder="1"/>
    <xf numFmtId="0" fontId="177" fillId="0" borderId="169" xfId="0" applyFont="1" applyBorder="1" applyAlignment="1">
      <alignment wrapText="1"/>
    </xf>
    <xf numFmtId="4" fontId="148" fillId="0" borderId="169" xfId="0" applyNumberFormat="1" applyFont="1" applyBorder="1" applyAlignment="1">
      <alignment horizontal="center" vertical="top" wrapText="1"/>
    </xf>
    <xf numFmtId="0" fontId="148" fillId="0" borderId="169" xfId="0" applyFont="1" applyBorder="1" applyAlignment="1">
      <alignment horizontal="center" vertical="top" wrapText="1"/>
    </xf>
    <xf numFmtId="0" fontId="59" fillId="32" borderId="168" xfId="0" applyFont="1" applyFill="1" applyBorder="1" applyAlignment="1">
      <alignment horizontal="center" vertical="center" wrapText="1"/>
    </xf>
    <xf numFmtId="49" fontId="59" fillId="32" borderId="170" xfId="0" applyNumberFormat="1" applyFont="1" applyFill="1" applyBorder="1" applyAlignment="1">
      <alignment vertical="center" wrapText="1"/>
    </xf>
    <xf numFmtId="0" fontId="58" fillId="32" borderId="168" xfId="0" applyFont="1" applyFill="1" applyBorder="1" applyAlignment="1">
      <alignment vertical="center" wrapText="1"/>
    </xf>
    <xf numFmtId="4" fontId="59" fillId="32" borderId="171" xfId="0" applyNumberFormat="1" applyFont="1" applyFill="1" applyBorder="1" applyAlignment="1">
      <alignment vertical="center" wrapText="1"/>
    </xf>
    <xf numFmtId="0" fontId="196" fillId="0" borderId="169" xfId="0" applyFont="1" applyBorder="1"/>
    <xf numFmtId="0" fontId="0" fillId="0" borderId="169" xfId="0" applyBorder="1"/>
    <xf numFmtId="0" fontId="177" fillId="0" borderId="169" xfId="0" applyFont="1" applyBorder="1" applyAlignment="1">
      <alignment vertical="center"/>
    </xf>
    <xf numFmtId="4" fontId="0" fillId="0" borderId="169" xfId="0" applyNumberFormat="1" applyBorder="1"/>
    <xf numFmtId="0" fontId="196" fillId="0" borderId="169" xfId="0" applyFont="1" applyBorder="1" applyAlignment="1">
      <alignment vertical="center"/>
    </xf>
    <xf numFmtId="0" fontId="198" fillId="32" borderId="168" xfId="0" applyFont="1" applyFill="1" applyBorder="1" applyAlignment="1">
      <alignment horizontal="center" vertical="center" wrapText="1"/>
    </xf>
    <xf numFmtId="0" fontId="58" fillId="32" borderId="169" xfId="0" applyFont="1" applyFill="1" applyBorder="1" applyAlignment="1">
      <alignment vertical="center" wrapText="1"/>
    </xf>
    <xf numFmtId="0" fontId="0" fillId="0" borderId="169" xfId="0" applyBorder="1" applyAlignment="1">
      <alignment vertical="center"/>
    </xf>
    <xf numFmtId="6" fontId="196" fillId="0" borderId="168" xfId="0" applyNumberFormat="1" applyFont="1" applyBorder="1" applyAlignment="1">
      <alignment vertical="center"/>
    </xf>
    <xf numFmtId="0" fontId="59" fillId="32" borderId="169" xfId="0" applyFont="1" applyFill="1" applyBorder="1" applyAlignment="1">
      <alignment horizontal="center" vertical="center" wrapText="1"/>
    </xf>
    <xf numFmtId="49" fontId="52" fillId="0" borderId="169" xfId="112" applyNumberFormat="1" applyFont="1" applyBorder="1" applyAlignment="1" applyProtection="1">
      <alignment vertical="center"/>
      <protection locked="0"/>
    </xf>
    <xf numFmtId="0" fontId="52" fillId="0" borderId="169" xfId="112" applyFont="1" applyBorder="1" applyAlignment="1">
      <alignment horizontal="left" vertical="center" wrapText="1"/>
    </xf>
    <xf numFmtId="4" fontId="52" fillId="32" borderId="169" xfId="112" applyNumberFormat="1" applyFont="1" applyFill="1" applyBorder="1" applyAlignment="1" applyProtection="1">
      <alignment vertical="center" wrapText="1"/>
      <protection locked="0"/>
    </xf>
    <xf numFmtId="44" fontId="52" fillId="32" borderId="169" xfId="291" applyFont="1" applyFill="1" applyBorder="1" applyAlignment="1">
      <alignment horizontal="center" vertical="center" wrapText="1"/>
    </xf>
    <xf numFmtId="49" fontId="52" fillId="32" borderId="169" xfId="112" applyNumberFormat="1" applyFont="1" applyFill="1" applyBorder="1" applyAlignment="1" applyProtection="1">
      <alignment vertical="center"/>
      <protection locked="0"/>
    </xf>
    <xf numFmtId="0" fontId="52" fillId="50" borderId="169" xfId="112" applyFont="1" applyFill="1" applyBorder="1" applyAlignment="1">
      <alignment vertical="center" wrapText="1"/>
    </xf>
    <xf numFmtId="0" fontId="52" fillId="32" borderId="169" xfId="112" applyFont="1" applyFill="1" applyBorder="1" applyAlignment="1">
      <alignment horizontal="center" vertical="center" wrapText="1"/>
    </xf>
    <xf numFmtId="0" fontId="52" fillId="0" borderId="169" xfId="112" applyFont="1" applyBorder="1" applyAlignment="1">
      <alignment vertical="center" wrapText="1"/>
    </xf>
    <xf numFmtId="4" fontId="52" fillId="32" borderId="169" xfId="112" applyNumberFormat="1" applyFont="1" applyFill="1" applyBorder="1" applyAlignment="1" applyProtection="1">
      <alignment horizontal="right" vertical="center" wrapText="1"/>
      <protection locked="0"/>
    </xf>
    <xf numFmtId="49" fontId="52" fillId="2" borderId="169" xfId="112" applyNumberFormat="1" applyFont="1" applyFill="1" applyBorder="1" applyAlignment="1" applyProtection="1">
      <alignment vertical="center"/>
      <protection locked="0"/>
    </xf>
    <xf numFmtId="4" fontId="196" fillId="0" borderId="169" xfId="0" applyNumberFormat="1" applyFont="1" applyBorder="1"/>
    <xf numFmtId="0" fontId="153" fillId="32" borderId="169" xfId="0" applyFont="1" applyFill="1" applyBorder="1" applyAlignment="1">
      <alignment horizontal="center" vertical="center" wrapText="1"/>
    </xf>
    <xf numFmtId="49" fontId="52" fillId="32" borderId="172" xfId="0" applyNumberFormat="1" applyFont="1" applyFill="1" applyBorder="1" applyAlignment="1" applyProtection="1">
      <alignment vertical="center" wrapText="1"/>
      <protection locked="0"/>
    </xf>
    <xf numFmtId="0" fontId="52" fillId="32" borderId="169" xfId="0" applyFont="1" applyFill="1" applyBorder="1" applyAlignment="1">
      <alignment vertical="center" wrapText="1"/>
    </xf>
    <xf numFmtId="4" fontId="52" fillId="32" borderId="173" xfId="0" applyNumberFormat="1" applyFont="1" applyFill="1" applyBorder="1" applyAlignment="1" applyProtection="1">
      <alignment vertical="center" wrapText="1"/>
      <protection locked="0"/>
    </xf>
    <xf numFmtId="44" fontId="52" fillId="32" borderId="169" xfId="106" applyFont="1" applyFill="1" applyBorder="1" applyAlignment="1">
      <alignment horizontal="center" vertical="center" wrapText="1"/>
    </xf>
    <xf numFmtId="0" fontId="196" fillId="0" borderId="169" xfId="0" applyFont="1" applyBorder="1" applyAlignment="1">
      <alignment wrapText="1"/>
    </xf>
    <xf numFmtId="4" fontId="0" fillId="0" borderId="169" xfId="0" applyNumberFormat="1" applyBorder="1" applyAlignment="1">
      <alignment wrapText="1"/>
    </xf>
    <xf numFmtId="0" fontId="0" fillId="0" borderId="169" xfId="0" applyBorder="1" applyAlignment="1">
      <alignment wrapText="1"/>
    </xf>
    <xf numFmtId="0" fontId="153" fillId="32" borderId="169" xfId="0" applyFont="1" applyFill="1" applyBorder="1" applyAlignment="1">
      <alignment horizontal="center" wrapText="1"/>
    </xf>
    <xf numFmtId="0" fontId="154" fillId="0" borderId="172" xfId="0" applyFont="1" applyBorder="1" applyAlignment="1">
      <alignment wrapText="1"/>
    </xf>
    <xf numFmtId="44" fontId="156" fillId="32" borderId="173" xfId="106" applyFont="1" applyFill="1" applyBorder="1" applyAlignment="1">
      <alignment horizontal="center" wrapText="1"/>
    </xf>
    <xf numFmtId="0" fontId="59" fillId="43" borderId="174" xfId="0" applyFont="1" applyFill="1" applyBorder="1" applyAlignment="1">
      <alignment horizontal="center" vertical="center" wrapText="1"/>
    </xf>
    <xf numFmtId="49" fontId="59" fillId="43" borderId="174" xfId="0" applyNumberFormat="1" applyFont="1" applyFill="1" applyBorder="1" applyAlignment="1">
      <alignment vertical="center" wrapText="1"/>
    </xf>
    <xf numFmtId="0" fontId="58" fillId="43" borderId="174" xfId="0" applyFont="1" applyFill="1" applyBorder="1" applyAlignment="1">
      <alignment vertical="center" wrapText="1"/>
    </xf>
    <xf numFmtId="4" fontId="59" fillId="43" borderId="174" xfId="0" applyNumberFormat="1" applyFont="1" applyFill="1" applyBorder="1" applyAlignment="1">
      <alignment vertical="center" wrapText="1"/>
    </xf>
    <xf numFmtId="0" fontId="177" fillId="0" borderId="175" xfId="0" applyFont="1" applyBorder="1"/>
    <xf numFmtId="0" fontId="177" fillId="0" borderId="175" xfId="0" applyFont="1" applyBorder="1" applyAlignment="1">
      <alignment wrapText="1"/>
    </xf>
    <xf numFmtId="4" fontId="148" fillId="0" borderId="175" xfId="0" applyNumberFormat="1" applyFont="1" applyBorder="1" applyAlignment="1">
      <alignment horizontal="center" vertical="top" wrapText="1"/>
    </xf>
    <xf numFmtId="0" fontId="148" fillId="0" borderId="175" xfId="0" applyFont="1" applyBorder="1" applyAlignment="1">
      <alignment horizontal="center" vertical="top" wrapText="1"/>
    </xf>
    <xf numFmtId="0" fontId="59" fillId="32" borderId="174" xfId="0" applyFont="1" applyFill="1" applyBorder="1" applyAlignment="1">
      <alignment horizontal="center" vertical="center" wrapText="1"/>
    </xf>
    <xf numFmtId="49" fontId="0" fillId="0" borderId="175" xfId="0" applyNumberFormat="1" applyBorder="1" applyAlignment="1">
      <alignment horizontal="center" vertical="top" wrapText="1"/>
    </xf>
    <xf numFmtId="0" fontId="0" fillId="0" borderId="175" xfId="0" applyBorder="1" applyAlignment="1">
      <alignment horizontal="left" vertical="top" wrapText="1"/>
    </xf>
    <xf numFmtId="4" fontId="0" fillId="0" borderId="175" xfId="0" applyNumberFormat="1" applyBorder="1" applyAlignment="1">
      <alignment horizontal="right" vertical="top" wrapText="1"/>
    </xf>
    <xf numFmtId="0" fontId="0" fillId="0" borderId="175" xfId="0" applyBorder="1"/>
    <xf numFmtId="49" fontId="0" fillId="0" borderId="175" xfId="0" applyNumberFormat="1" applyBorder="1" applyAlignment="1">
      <alignment horizontal="center" wrapText="1"/>
    </xf>
    <xf numFmtId="0" fontId="177" fillId="0" borderId="175" xfId="0" applyFont="1" applyBorder="1" applyAlignment="1">
      <alignment vertical="center"/>
    </xf>
    <xf numFmtId="49" fontId="0" fillId="32" borderId="175" xfId="0" applyNumberFormat="1" applyFill="1" applyBorder="1" applyAlignment="1">
      <alignment horizontal="center" vertical="top" wrapText="1"/>
    </xf>
    <xf numFmtId="0" fontId="0" fillId="32" borderId="175" xfId="0" applyFill="1" applyBorder="1" applyAlignment="1">
      <alignment horizontal="left" vertical="top" wrapText="1"/>
    </xf>
    <xf numFmtId="4" fontId="0" fillId="32" borderId="175" xfId="0" applyNumberFormat="1" applyFill="1" applyBorder="1" applyAlignment="1">
      <alignment horizontal="right" vertical="top" wrapText="1"/>
    </xf>
    <xf numFmtId="4" fontId="0" fillId="32" borderId="175" xfId="0" applyNumberFormat="1" applyFill="1" applyBorder="1" applyAlignment="1">
      <alignment horizontal="right" wrapText="1"/>
    </xf>
    <xf numFmtId="0" fontId="0" fillId="0" borderId="175" xfId="0" applyBorder="1" applyAlignment="1">
      <alignment vertical="center"/>
    </xf>
    <xf numFmtId="4" fontId="0" fillId="32" borderId="175" xfId="0" applyNumberFormat="1" applyFill="1" applyBorder="1" applyAlignment="1">
      <alignment wrapText="1"/>
    </xf>
    <xf numFmtId="6" fontId="0" fillId="0" borderId="175" xfId="0" applyNumberFormat="1" applyBorder="1" applyAlignment="1">
      <alignment vertical="center"/>
    </xf>
    <xf numFmtId="0" fontId="58" fillId="32" borderId="174" xfId="0" applyFont="1" applyFill="1" applyBorder="1" applyAlignment="1">
      <alignment vertical="center" wrapText="1"/>
    </xf>
    <xf numFmtId="4" fontId="58" fillId="32" borderId="176" xfId="0" applyNumberFormat="1" applyFont="1" applyFill="1" applyBorder="1" applyAlignment="1">
      <alignment vertical="center" wrapText="1"/>
    </xf>
    <xf numFmtId="4" fontId="59" fillId="32" borderId="176" xfId="0" applyNumberFormat="1" applyFont="1" applyFill="1" applyBorder="1" applyAlignment="1">
      <alignment vertical="center" wrapText="1"/>
    </xf>
    <xf numFmtId="0" fontId="153" fillId="32" borderId="175" xfId="0" applyFont="1" applyFill="1" applyBorder="1" applyAlignment="1">
      <alignment horizontal="center" vertical="center" wrapText="1"/>
    </xf>
    <xf numFmtId="0" fontId="52" fillId="32" borderId="175" xfId="0" applyFont="1" applyFill="1" applyBorder="1" applyAlignment="1">
      <alignment vertical="center" wrapText="1"/>
    </xf>
    <xf numFmtId="4" fontId="55" fillId="32" borderId="177" xfId="0" applyNumberFormat="1" applyFont="1" applyFill="1" applyBorder="1" applyAlignment="1" applyProtection="1">
      <alignment vertical="center" wrapText="1"/>
      <protection locked="0"/>
    </xf>
    <xf numFmtId="44" fontId="52" fillId="32" borderId="175" xfId="106" applyFont="1" applyFill="1" applyBorder="1" applyAlignment="1">
      <alignment horizontal="center" vertical="center" wrapText="1"/>
    </xf>
    <xf numFmtId="0" fontId="0" fillId="0" borderId="175" xfId="0" applyBorder="1" applyAlignment="1">
      <alignment wrapText="1"/>
    </xf>
    <xf numFmtId="44" fontId="52" fillId="32" borderId="177" xfId="106" applyFont="1" applyFill="1" applyBorder="1" applyAlignment="1">
      <alignment horizontal="center" vertical="center" wrapText="1"/>
    </xf>
    <xf numFmtId="49" fontId="52" fillId="32" borderId="175" xfId="0" applyNumberFormat="1" applyFont="1" applyFill="1" applyBorder="1" applyAlignment="1" applyProtection="1">
      <alignment vertical="center" wrapText="1"/>
      <protection locked="0"/>
    </xf>
    <xf numFmtId="4" fontId="55" fillId="32" borderId="175" xfId="0" applyNumberFormat="1" applyFont="1" applyFill="1" applyBorder="1" applyAlignment="1" applyProtection="1">
      <alignment vertical="center" wrapText="1"/>
      <protection locked="0"/>
    </xf>
    <xf numFmtId="0" fontId="153" fillId="32" borderId="175" xfId="0" applyFont="1" applyFill="1" applyBorder="1" applyAlignment="1">
      <alignment horizontal="center" wrapText="1"/>
    </xf>
    <xf numFmtId="0" fontId="154" fillId="0" borderId="175" xfId="0" applyFont="1" applyBorder="1" applyAlignment="1">
      <alignment wrapText="1"/>
    </xf>
    <xf numFmtId="49" fontId="155" fillId="0" borderId="175" xfId="0" applyNumberFormat="1" applyFont="1" applyBorder="1" applyAlignment="1">
      <alignment wrapText="1"/>
    </xf>
    <xf numFmtId="4" fontId="154" fillId="0" borderId="175" xfId="0" applyNumberFormat="1" applyFont="1" applyBorder="1" applyAlignment="1">
      <alignment wrapText="1"/>
    </xf>
    <xf numFmtId="44" fontId="156" fillId="32" borderId="177" xfId="106" applyFont="1" applyFill="1" applyBorder="1" applyAlignment="1">
      <alignment horizontal="center" wrapText="1"/>
    </xf>
    <xf numFmtId="4" fontId="0" fillId="0" borderId="175" xfId="0" applyNumberFormat="1" applyBorder="1"/>
    <xf numFmtId="4" fontId="177" fillId="0" borderId="175" xfId="0" applyNumberFormat="1" applyFont="1" applyBorder="1" applyAlignment="1">
      <alignment vertical="center"/>
    </xf>
    <xf numFmtId="4" fontId="0" fillId="0" borderId="175" xfId="0" applyNumberFormat="1" applyBorder="1" applyAlignment="1">
      <alignment vertical="center"/>
    </xf>
    <xf numFmtId="4" fontId="177" fillId="0" borderId="175" xfId="0" applyNumberFormat="1" applyFont="1" applyBorder="1"/>
    <xf numFmtId="4" fontId="196" fillId="0" borderId="175" xfId="0" applyNumberFormat="1" applyFont="1" applyBorder="1" applyAlignment="1">
      <alignment vertical="center"/>
    </xf>
    <xf numFmtId="4" fontId="196" fillId="0" borderId="175" xfId="0" applyNumberFormat="1" applyFont="1" applyBorder="1"/>
    <xf numFmtId="0" fontId="0" fillId="0" borderId="9" xfId="0" applyBorder="1"/>
    <xf numFmtId="4" fontId="196" fillId="0" borderId="178" xfId="0" applyNumberFormat="1" applyFont="1" applyBorder="1" applyAlignment="1">
      <alignment horizontal="center"/>
    </xf>
    <xf numFmtId="4" fontId="196" fillId="0" borderId="31" xfId="0" applyNumberFormat="1" applyFont="1" applyBorder="1" applyAlignment="1">
      <alignment horizontal="center"/>
    </xf>
    <xf numFmtId="4" fontId="0" fillId="0" borderId="56" xfId="0" applyNumberFormat="1" applyBorder="1"/>
    <xf numFmtId="4" fontId="0" fillId="0" borderId="7" xfId="0" applyNumberFormat="1" applyBorder="1"/>
    <xf numFmtId="4" fontId="0" fillId="0" borderId="90" xfId="0" applyNumberFormat="1" applyBorder="1"/>
    <xf numFmtId="4" fontId="0" fillId="0" borderId="179" xfId="0" applyNumberFormat="1" applyBorder="1"/>
    <xf numFmtId="0" fontId="0" fillId="0" borderId="90" xfId="0" applyBorder="1"/>
    <xf numFmtId="0" fontId="0" fillId="0" borderId="39" xfId="0" applyBorder="1" applyAlignment="1">
      <alignment wrapText="1"/>
    </xf>
    <xf numFmtId="4" fontId="0" fillId="0" borderId="9" xfId="0" applyNumberFormat="1" applyBorder="1"/>
    <xf numFmtId="4" fontId="196" fillId="0" borderId="34" xfId="0" applyNumberFormat="1" applyFont="1" applyBorder="1" applyAlignment="1">
      <alignment horizontal="center"/>
    </xf>
    <xf numFmtId="4" fontId="0" fillId="0" borderId="175" xfId="0" applyNumberFormat="1" applyBorder="1" applyAlignment="1">
      <alignment wrapText="1"/>
    </xf>
    <xf numFmtId="4" fontId="166" fillId="0" borderId="175" xfId="0" applyNumberFormat="1" applyFont="1" applyBorder="1"/>
    <xf numFmtId="0" fontId="58" fillId="0" borderId="180" xfId="0" applyFont="1" applyBorder="1"/>
    <xf numFmtId="4" fontId="0" fillId="0" borderId="182" xfId="0" applyNumberFormat="1" applyBorder="1"/>
    <xf numFmtId="4" fontId="0" fillId="0" borderId="183" xfId="0" applyNumberFormat="1" applyBorder="1"/>
    <xf numFmtId="4" fontId="0" fillId="0" borderId="184" xfId="0" applyNumberFormat="1" applyBorder="1"/>
    <xf numFmtId="4" fontId="0" fillId="0" borderId="185" xfId="0" applyNumberFormat="1" applyBorder="1"/>
    <xf numFmtId="0" fontId="0" fillId="0" borderId="184" xfId="0" applyBorder="1" applyAlignment="1">
      <alignment wrapText="1"/>
    </xf>
    <xf numFmtId="0" fontId="0" fillId="0" borderId="181" xfId="0" applyBorder="1" applyAlignment="1">
      <alignment wrapText="1"/>
    </xf>
    <xf numFmtId="4" fontId="0" fillId="0" borderId="180" xfId="0" applyNumberFormat="1" applyBorder="1"/>
    <xf numFmtId="0" fontId="0" fillId="0" borderId="180" xfId="0" applyBorder="1"/>
    <xf numFmtId="49" fontId="177" fillId="32" borderId="180" xfId="0" applyNumberFormat="1" applyFont="1" applyFill="1" applyBorder="1" applyAlignment="1">
      <alignment wrapText="1"/>
    </xf>
    <xf numFmtId="0" fontId="0" fillId="32" borderId="180" xfId="0" applyFill="1" applyBorder="1" applyAlignment="1">
      <alignment wrapText="1"/>
    </xf>
    <xf numFmtId="0" fontId="177" fillId="32" borderId="181" xfId="0" applyFont="1" applyFill="1" applyBorder="1" applyAlignment="1">
      <alignment wrapText="1"/>
    </xf>
    <xf numFmtId="49" fontId="52" fillId="0" borderId="180" xfId="0" applyNumberFormat="1" applyFont="1" applyBorder="1" applyAlignment="1" applyProtection="1">
      <alignment horizontal="right"/>
      <protection locked="0"/>
    </xf>
    <xf numFmtId="0" fontId="39" fillId="0" borderId="180" xfId="0" applyFont="1" applyBorder="1" applyProtection="1">
      <protection locked="0"/>
    </xf>
    <xf numFmtId="4" fontId="44" fillId="32" borderId="18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59" fillId="0" borderId="194" xfId="0" applyFont="1" applyBorder="1" applyAlignment="1">
      <alignment wrapText="1"/>
    </xf>
    <xf numFmtId="49" fontId="177" fillId="32" borderId="194" xfId="0" applyNumberFormat="1" applyFont="1" applyFill="1" applyBorder="1" applyAlignment="1">
      <alignment horizontal="left" wrapText="1"/>
    </xf>
    <xf numFmtId="0" fontId="0" fillId="32" borderId="194" xfId="0" applyFill="1" applyBorder="1" applyAlignment="1">
      <alignment horizontal="left" wrapText="1"/>
    </xf>
    <xf numFmtId="4" fontId="0" fillId="0" borderId="196" xfId="0" applyNumberFormat="1" applyBorder="1" applyAlignment="1">
      <alignment wrapText="1"/>
    </xf>
    <xf numFmtId="4" fontId="0" fillId="0" borderId="197" xfId="0" applyNumberFormat="1" applyBorder="1"/>
    <xf numFmtId="4" fontId="0" fillId="0" borderId="198" xfId="0" applyNumberFormat="1" applyBorder="1" applyAlignment="1">
      <alignment wrapText="1"/>
    </xf>
    <xf numFmtId="4" fontId="0" fillId="0" borderId="199" xfId="0" applyNumberFormat="1" applyBorder="1" applyAlignment="1">
      <alignment wrapText="1"/>
    </xf>
    <xf numFmtId="0" fontId="0" fillId="0" borderId="198" xfId="0" applyBorder="1" applyAlignment="1">
      <alignment wrapText="1"/>
    </xf>
    <xf numFmtId="0" fontId="0" fillId="0" borderId="195" xfId="0" applyBorder="1" applyAlignment="1">
      <alignment wrapText="1"/>
    </xf>
    <xf numFmtId="4" fontId="0" fillId="0" borderId="194" xfId="0" applyNumberFormat="1" applyBorder="1" applyAlignment="1">
      <alignment wrapText="1"/>
    </xf>
    <xf numFmtId="0" fontId="0" fillId="0" borderId="194" xfId="0" applyBorder="1" applyAlignment="1">
      <alignment wrapText="1"/>
    </xf>
    <xf numFmtId="0" fontId="0" fillId="0" borderId="39" xfId="0" applyBorder="1"/>
    <xf numFmtId="0" fontId="0" fillId="0" borderId="195" xfId="0" applyBorder="1"/>
    <xf numFmtId="4" fontId="0" fillId="0" borderId="195" xfId="0" applyNumberFormat="1" applyBorder="1" applyAlignment="1">
      <alignment wrapText="1"/>
    </xf>
    <xf numFmtId="0" fontId="166" fillId="0" borderId="195" xfId="0" applyFont="1" applyBorder="1"/>
    <xf numFmtId="0" fontId="0" fillId="0" borderId="194" xfId="0" applyBorder="1"/>
    <xf numFmtId="0" fontId="166" fillId="0" borderId="194" xfId="0" applyFont="1" applyBorder="1"/>
    <xf numFmtId="4" fontId="0" fillId="0" borderId="194" xfId="0" applyNumberFormat="1" applyBorder="1"/>
    <xf numFmtId="4" fontId="166" fillId="0" borderId="194" xfId="0" applyNumberFormat="1" applyFont="1" applyBorder="1"/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0" fontId="149" fillId="0" borderId="0" xfId="153" applyFont="1" applyAlignment="1">
      <alignment wrapText="1"/>
    </xf>
    <xf numFmtId="0" fontId="58" fillId="0" borderId="95" xfId="108" applyFont="1" applyBorder="1" applyAlignment="1">
      <alignment horizontal="center" wrapText="1"/>
    </xf>
    <xf numFmtId="0" fontId="5" fillId="0" borderId="96" xfId="153" applyBorder="1" applyAlignment="1">
      <alignment wrapText="1"/>
    </xf>
    <xf numFmtId="0" fontId="5" fillId="0" borderId="98" xfId="153" applyBorder="1" applyAlignment="1">
      <alignment wrapText="1"/>
    </xf>
    <xf numFmtId="0" fontId="5" fillId="0" borderId="99" xfId="153" applyBorder="1" applyAlignment="1">
      <alignment wrapText="1"/>
    </xf>
    <xf numFmtId="4" fontId="59" fillId="32" borderId="97" xfId="108" applyNumberFormat="1" applyFont="1" applyFill="1" applyBorder="1" applyAlignment="1">
      <alignment wrapText="1"/>
    </xf>
    <xf numFmtId="0" fontId="80" fillId="0" borderId="100" xfId="108" applyFont="1" applyBorder="1" applyAlignment="1">
      <alignment textRotation="255" wrapText="1"/>
    </xf>
    <xf numFmtId="0" fontId="80" fillId="0" borderId="104" xfId="108" applyFont="1" applyBorder="1" applyAlignment="1">
      <alignment textRotation="255" wrapText="1"/>
    </xf>
    <xf numFmtId="0" fontId="80" fillId="0" borderId="105" xfId="108" applyFont="1" applyBorder="1" applyAlignment="1">
      <alignment textRotation="255" wrapText="1"/>
    </xf>
    <xf numFmtId="0" fontId="80" fillId="0" borderId="102" xfId="108" applyFont="1" applyBorder="1" applyAlignment="1">
      <alignment wrapText="1"/>
    </xf>
    <xf numFmtId="2" fontId="59" fillId="0" borderId="101" xfId="108" applyNumberFormat="1" applyFont="1" applyBorder="1" applyAlignment="1">
      <alignment wrapText="1"/>
    </xf>
    <xf numFmtId="2" fontId="148" fillId="0" borderId="106" xfId="153" applyNumberFormat="1" applyFont="1" applyBorder="1" applyAlignment="1">
      <alignment wrapText="1"/>
    </xf>
    <xf numFmtId="0" fontId="33" fillId="0" borderId="11" xfId="0" applyFont="1" applyBorder="1" applyAlignment="1" applyProtection="1">
      <alignment horizontal="center"/>
      <protection locked="0"/>
    </xf>
    <xf numFmtId="0" fontId="65" fillId="0" borderId="36" xfId="69" applyBorder="1" applyAlignment="1">
      <alignment wrapText="1"/>
    </xf>
    <xf numFmtId="0" fontId="65" fillId="0" borderId="0" xfId="69" applyBorder="1" applyAlignment="1">
      <alignment wrapText="1"/>
    </xf>
    <xf numFmtId="0" fontId="177" fillId="0" borderId="152" xfId="149" applyFont="1" applyBorder="1"/>
    <xf numFmtId="0" fontId="58" fillId="0" borderId="130" xfId="0" applyFont="1" applyBorder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148" fillId="0" borderId="129" xfId="0" applyFont="1" applyBorder="1" applyAlignment="1">
      <alignment vertical="top"/>
    </xf>
    <xf numFmtId="49" fontId="155" fillId="0" borderId="128" xfId="0" applyNumberFormat="1" applyFont="1" applyBorder="1" applyAlignment="1">
      <alignment horizontal="center" vertical="top" wrapText="1"/>
    </xf>
    <xf numFmtId="49" fontId="155" fillId="0" borderId="127" xfId="0" applyNumberFormat="1" applyFont="1" applyBorder="1" applyAlignment="1">
      <alignment horizontal="center" vertical="top" wrapText="1"/>
    </xf>
    <xf numFmtId="0" fontId="157" fillId="35" borderId="128" xfId="0" applyFont="1" applyFill="1" applyBorder="1" applyAlignment="1">
      <alignment horizontal="center" vertical="top" wrapText="1"/>
    </xf>
    <xf numFmtId="0" fontId="157" fillId="35" borderId="127" xfId="0" applyFont="1" applyFill="1" applyBorder="1" applyAlignment="1">
      <alignment horizontal="center" vertical="top" wrapText="1"/>
    </xf>
    <xf numFmtId="0" fontId="159" fillId="35" borderId="128" xfId="0" applyFont="1" applyFill="1" applyBorder="1" applyAlignment="1">
      <alignment horizontal="center" vertical="top" wrapText="1"/>
    </xf>
    <xf numFmtId="0" fontId="159" fillId="35" borderId="127" xfId="0" applyFont="1" applyFill="1" applyBorder="1" applyAlignment="1">
      <alignment horizontal="center" vertical="top" wrapText="1"/>
    </xf>
    <xf numFmtId="0" fontId="161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2" fillId="0" borderId="7" xfId="0" applyFont="1" applyBorder="1" applyAlignment="1">
      <alignment horizontal="center" wrapText="1"/>
    </xf>
    <xf numFmtId="0" fontId="58" fillId="0" borderId="0" xfId="0" applyFont="1" applyAlignment="1">
      <alignment wrapText="1"/>
    </xf>
    <xf numFmtId="0" fontId="152" fillId="0" borderId="0" xfId="0" applyFont="1" applyAlignment="1">
      <alignment horizontal="center"/>
    </xf>
    <xf numFmtId="0" fontId="152" fillId="0" borderId="7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161" fillId="0" borderId="0" xfId="0" applyFont="1" applyAlignment="1">
      <alignment wrapText="1"/>
    </xf>
  </cellXfs>
  <cellStyles count="87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3"/>
    <cellStyle name="Calculation 2 2 2" xfId="235"/>
    <cellStyle name="Calculation 2 2 2 2" xfId="764"/>
    <cellStyle name="Calculation 2 2 2 3" xfId="583"/>
    <cellStyle name="Calculation 2 2 3" xfId="321"/>
    <cellStyle name="Calculation 2 2 3 2" xfId="850"/>
    <cellStyle name="Calculation 2 2 3 3" xfId="525"/>
    <cellStyle name="Calculation 2 2 4" xfId="611"/>
    <cellStyle name="Calculation 2 2 5" xfId="752"/>
    <cellStyle name="Calculation 2 2 6" xfId="450"/>
    <cellStyle name="Calculation 2 3" xfId="198"/>
    <cellStyle name="Calculation 2 3 2" xfId="562"/>
    <cellStyle name="Calculation 2 3 3" xfId="727"/>
    <cellStyle name="Calculation 2 3 4" xfId="425"/>
    <cellStyle name="Calculation 2 4" xfId="261"/>
    <cellStyle name="Calculation 2 4 2" xfId="790"/>
    <cellStyle name="Calculation 2 4 3" xfId="500"/>
    <cellStyle name="Calculation 2 5" xfId="243"/>
    <cellStyle name="Calculation 2 5 2" xfId="772"/>
    <cellStyle name="Calculation 2 5 3" xfId="598"/>
    <cellStyle name="Calculation 2 6" xfId="275"/>
    <cellStyle name="Calculation 2 6 2" xfId="804"/>
    <cellStyle name="Calculation 2 6 3" xfId="634"/>
    <cellStyle name="Calculation 2 7" xfId="656"/>
    <cellStyle name="Calculation 2 8" xfId="360"/>
    <cellStyle name="Calculation 3" xfId="130"/>
    <cellStyle name="Calculation 3 2" xfId="230"/>
    <cellStyle name="Calculation 3 2 2" xfId="238"/>
    <cellStyle name="Calculation 3 2 2 2" xfId="767"/>
    <cellStyle name="Calculation 3 2 2 3" xfId="590"/>
    <cellStyle name="Calculation 3 2 3" xfId="290"/>
    <cellStyle name="Calculation 3 2 3 2" xfId="819"/>
    <cellStyle name="Calculation 3 2 3 3" xfId="532"/>
    <cellStyle name="Calculation 3 2 4" xfId="473"/>
    <cellStyle name="Calculation 3 2 5" xfId="759"/>
    <cellStyle name="Calculation 3 2 6" xfId="457"/>
    <cellStyle name="Calculation 3 3" xfId="208"/>
    <cellStyle name="Calculation 3 3 2" xfId="571"/>
    <cellStyle name="Calculation 3 3 3" xfId="737"/>
    <cellStyle name="Calculation 3 3 4" xfId="435"/>
    <cellStyle name="Calculation 3 4" xfId="270"/>
    <cellStyle name="Calculation 3 4 2" xfId="799"/>
    <cellStyle name="Calculation 3 4 3" xfId="510"/>
    <cellStyle name="Calculation 3 5" xfId="252"/>
    <cellStyle name="Calculation 3 5 2" xfId="781"/>
    <cellStyle name="Calculation 3 5 3" xfId="607"/>
    <cellStyle name="Calculation 3 6" xfId="336"/>
    <cellStyle name="Calculation 3 6 2" xfId="865"/>
    <cellStyle name="Calculation 3 6 3" xfId="614"/>
    <cellStyle name="Calculation 3 7" xfId="666"/>
    <cellStyle name="Calculation 3 8" xfId="370"/>
    <cellStyle name="Calculation 4" xfId="176"/>
    <cellStyle name="Calculation 4 2" xfId="233"/>
    <cellStyle name="Calculation 4 2 2" xfId="762"/>
    <cellStyle name="Calculation 4 2 3" xfId="548"/>
    <cellStyle name="Calculation 4 3" xfId="303"/>
    <cellStyle name="Calculation 4 3 2" xfId="832"/>
    <cellStyle name="Calculation 4 3 3" xfId="481"/>
    <cellStyle name="Calculation 4 4" xfId="458"/>
    <cellStyle name="Calculation 4 5" xfId="708"/>
    <cellStyle name="Calculation 4 6" xfId="406"/>
    <cellStyle name="Calculation 5" xfId="155"/>
    <cellStyle name="Calculation 5 2" xfId="239"/>
    <cellStyle name="Calculation 5 2 2" xfId="768"/>
    <cellStyle name="Calculation 5 2 3" xfId="534"/>
    <cellStyle name="Calculation 5 3" xfId="687"/>
    <cellStyle name="Calculation 5 4" xfId="388"/>
    <cellStyle name="Calculation 6" xfId="277"/>
    <cellStyle name="Calculation 6 2" xfId="806"/>
    <cellStyle name="Calculation 6 3" xfId="459"/>
    <cellStyle name="Calculation 7" xfId="341"/>
    <cellStyle name="Check Cell" xfId="29"/>
    <cellStyle name="Comma 33" xfId="30"/>
    <cellStyle name="Comma 33 2" xfId="121"/>
    <cellStyle name="Comma 33 2 2" xfId="199"/>
    <cellStyle name="Comma 33 2 2 2" xfId="616"/>
    <cellStyle name="Comma 33 2 2 3" xfId="728"/>
    <cellStyle name="Comma 33 2 2 4" xfId="426"/>
    <cellStyle name="Comma 33 2 3" xfId="318"/>
    <cellStyle name="Comma 33 2 3 2" xfId="847"/>
    <cellStyle name="Comma 33 2 3 3" xfId="501"/>
    <cellStyle name="Comma 33 2 4" xfId="657"/>
    <cellStyle name="Comma 33 2 5" xfId="361"/>
    <cellStyle name="Comma 33 3" xfId="177"/>
    <cellStyle name="Comma 33 3 2" xfId="302"/>
    <cellStyle name="Comma 33 3 2 2" xfId="831"/>
    <cellStyle name="Comma 33 3 2 3" xfId="482"/>
    <cellStyle name="Comma 33 3 3" xfId="709"/>
    <cellStyle name="Comma 33 3 4" xfId="407"/>
    <cellStyle name="Comma 33 4" xfId="156"/>
    <cellStyle name="Comma 33 4 2" xfId="595"/>
    <cellStyle name="Comma 33 4 3" xfId="688"/>
    <cellStyle name="Comma 33 4 4" xfId="389"/>
    <cellStyle name="Comma 33 5" xfId="276"/>
    <cellStyle name="Comma 33 5 2" xfId="805"/>
    <cellStyle name="Comma 33 5 3" xfId="461"/>
    <cellStyle name="Comma 33 6" xfId="642"/>
    <cellStyle name="Comma 33 7" xfId="342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5"/>
    <cellStyle name="Input 2 2 2" xfId="236"/>
    <cellStyle name="Input 2 2 2 2" xfId="765"/>
    <cellStyle name="Input 2 2 2 3" xfId="585"/>
    <cellStyle name="Input 2 2 3" xfId="292"/>
    <cellStyle name="Input 2 2 3 2" xfId="821"/>
    <cellStyle name="Input 2 2 3 3" xfId="527"/>
    <cellStyle name="Input 2 2 4" xfId="594"/>
    <cellStyle name="Input 2 2 5" xfId="754"/>
    <cellStyle name="Input 2 2 6" xfId="452"/>
    <cellStyle name="Input 2 3" xfId="201"/>
    <cellStyle name="Input 2 3 2" xfId="564"/>
    <cellStyle name="Input 2 3 3" xfId="730"/>
    <cellStyle name="Input 2 3 4" xfId="428"/>
    <cellStyle name="Input 2 4" xfId="263"/>
    <cellStyle name="Input 2 4 2" xfId="792"/>
    <cellStyle name="Input 2 4 3" xfId="503"/>
    <cellStyle name="Input 2 5" xfId="245"/>
    <cellStyle name="Input 2 5 2" xfId="774"/>
    <cellStyle name="Input 2 5 3" xfId="600"/>
    <cellStyle name="Input 2 6" xfId="337"/>
    <cellStyle name="Input 2 6 2" xfId="866"/>
    <cellStyle name="Input 2 6 3" xfId="597"/>
    <cellStyle name="Input 2 7" xfId="659"/>
    <cellStyle name="Input 2 8" xfId="363"/>
    <cellStyle name="Input 3" xfId="128"/>
    <cellStyle name="Input 3 2" xfId="228"/>
    <cellStyle name="Input 3 2 2" xfId="237"/>
    <cellStyle name="Input 3 2 2 2" xfId="766"/>
    <cellStyle name="Input 3 2 2 3" xfId="588"/>
    <cellStyle name="Input 3 2 3" xfId="326"/>
    <cellStyle name="Input 3 2 3 2" xfId="855"/>
    <cellStyle name="Input 3 2 3 3" xfId="530"/>
    <cellStyle name="Input 3 2 4" xfId="633"/>
    <cellStyle name="Input 3 2 5" xfId="757"/>
    <cellStyle name="Input 3 2 6" xfId="455"/>
    <cellStyle name="Input 3 3" xfId="206"/>
    <cellStyle name="Input 3 3 2" xfId="569"/>
    <cellStyle name="Input 3 3 3" xfId="735"/>
    <cellStyle name="Input 3 3 4" xfId="433"/>
    <cellStyle name="Input 3 4" xfId="268"/>
    <cellStyle name="Input 3 4 2" xfId="797"/>
    <cellStyle name="Input 3 4 3" xfId="508"/>
    <cellStyle name="Input 3 5" xfId="250"/>
    <cellStyle name="Input 3 5 2" xfId="779"/>
    <cellStyle name="Input 3 5 3" xfId="605"/>
    <cellStyle name="Input 3 6" xfId="338"/>
    <cellStyle name="Input 3 6 2" xfId="867"/>
    <cellStyle name="Input 3 6 3" xfId="460"/>
    <cellStyle name="Input 3 7" xfId="664"/>
    <cellStyle name="Input 3 8" xfId="368"/>
    <cellStyle name="Input 4" xfId="178"/>
    <cellStyle name="Input 4 2" xfId="234"/>
    <cellStyle name="Input 4 2 2" xfId="763"/>
    <cellStyle name="Input 4 2 3" xfId="549"/>
    <cellStyle name="Input 4 3" xfId="281"/>
    <cellStyle name="Input 4 3 2" xfId="810"/>
    <cellStyle name="Input 4 3 3" xfId="483"/>
    <cellStyle name="Input 4 4" xfId="593"/>
    <cellStyle name="Input 4 5" xfId="710"/>
    <cellStyle name="Input 4 6" xfId="408"/>
    <cellStyle name="Input 5" xfId="157"/>
    <cellStyle name="Input 5 2" xfId="240"/>
    <cellStyle name="Input 5 2 2" xfId="769"/>
    <cellStyle name="Input 5 2 3" xfId="535"/>
    <cellStyle name="Input 5 3" xfId="689"/>
    <cellStyle name="Input 5 4" xfId="390"/>
    <cellStyle name="Input 6" xfId="278"/>
    <cellStyle name="Input 6 2" xfId="807"/>
    <cellStyle name="Input 6 3" xfId="466"/>
    <cellStyle name="Input 7" xfId="343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26"/>
    <cellStyle name="Note 2 2 2" xfId="164"/>
    <cellStyle name="Note 2 2 2 2" xfId="639"/>
    <cellStyle name="Note 2 2 2 3" xfId="696"/>
    <cellStyle name="Note 2 2 2 4" xfId="586"/>
    <cellStyle name="Note 2 2 3" xfId="293"/>
    <cellStyle name="Note 2 2 3 2" xfId="822"/>
    <cellStyle name="Note 2 2 3 3" xfId="528"/>
    <cellStyle name="Note 2 2 4" xfId="637"/>
    <cellStyle name="Note 2 2 5" xfId="755"/>
    <cellStyle name="Note 2 2 6" xfId="453"/>
    <cellStyle name="Note 2 3" xfId="202"/>
    <cellStyle name="Note 2 3 2" xfId="254"/>
    <cellStyle name="Note 2 3 2 2" xfId="783"/>
    <cellStyle name="Note 2 3 2 3" xfId="565"/>
    <cellStyle name="Note 2 3 3" xfId="617"/>
    <cellStyle name="Note 2 3 4" xfId="731"/>
    <cellStyle name="Note 2 3 5" xfId="429"/>
    <cellStyle name="Note 2 4" xfId="264"/>
    <cellStyle name="Note 2 4 2" xfId="629"/>
    <cellStyle name="Note 2 4 3" xfId="793"/>
    <cellStyle name="Note 2 4 4" xfId="504"/>
    <cellStyle name="Note 2 5" xfId="246"/>
    <cellStyle name="Note 2 5 2" xfId="775"/>
    <cellStyle name="Note 2 5 3" xfId="601"/>
    <cellStyle name="Note 2 6" xfId="284"/>
    <cellStyle name="Note 2 6 2" xfId="813"/>
    <cellStyle name="Note 2 6 3" xfId="638"/>
    <cellStyle name="Note 2 7" xfId="660"/>
    <cellStyle name="Note 2 8" xfId="364"/>
    <cellStyle name="Note 3" xfId="127"/>
    <cellStyle name="Note 3 2" xfId="227"/>
    <cellStyle name="Note 3 2 2" xfId="165"/>
    <cellStyle name="Note 3 2 2 2" xfId="640"/>
    <cellStyle name="Note 3 2 2 3" xfId="697"/>
    <cellStyle name="Note 3 2 2 4" xfId="587"/>
    <cellStyle name="Note 3 2 3" xfId="295"/>
    <cellStyle name="Note 3 2 3 2" xfId="824"/>
    <cellStyle name="Note 3 2 3 3" xfId="529"/>
    <cellStyle name="Note 3 2 4" xfId="462"/>
    <cellStyle name="Note 3 2 5" xfId="756"/>
    <cellStyle name="Note 3 2 6" xfId="454"/>
    <cellStyle name="Note 3 3" xfId="205"/>
    <cellStyle name="Note 3 3 2" xfId="255"/>
    <cellStyle name="Note 3 3 2 2" xfId="784"/>
    <cellStyle name="Note 3 3 2 3" xfId="568"/>
    <cellStyle name="Note 3 3 3" xfId="618"/>
    <cellStyle name="Note 3 3 4" xfId="734"/>
    <cellStyle name="Note 3 3 5" xfId="432"/>
    <cellStyle name="Note 3 4" xfId="267"/>
    <cellStyle name="Note 3 4 2" xfId="631"/>
    <cellStyle name="Note 3 4 3" xfId="796"/>
    <cellStyle name="Note 3 4 4" xfId="507"/>
    <cellStyle name="Note 3 5" xfId="249"/>
    <cellStyle name="Note 3 5 2" xfId="778"/>
    <cellStyle name="Note 3 5 3" xfId="604"/>
    <cellStyle name="Note 3 6" xfId="340"/>
    <cellStyle name="Note 3 6 2" xfId="869"/>
    <cellStyle name="Note 3 6 3" xfId="463"/>
    <cellStyle name="Note 3 7" xfId="663"/>
    <cellStyle name="Note 3 8" xfId="367"/>
    <cellStyle name="Note 4" xfId="179"/>
    <cellStyle name="Note 4 2" xfId="160"/>
    <cellStyle name="Note 4 2 2" xfId="635"/>
    <cellStyle name="Note 4 2 3" xfId="692"/>
    <cellStyle name="Note 4 2 4" xfId="550"/>
    <cellStyle name="Note 4 3" xfId="271"/>
    <cellStyle name="Note 4 3 2" xfId="800"/>
    <cellStyle name="Note 4 3 3" xfId="484"/>
    <cellStyle name="Note 4 4" xfId="591"/>
    <cellStyle name="Note 4 5" xfId="711"/>
    <cellStyle name="Note 4 6" xfId="409"/>
    <cellStyle name="Note 5" xfId="158"/>
    <cellStyle name="Note 5 2" xfId="536"/>
    <cellStyle name="Note 5 3" xfId="596"/>
    <cellStyle name="Note 5 4" xfId="690"/>
    <cellStyle name="Note 5 5" xfId="391"/>
    <cellStyle name="Note 6" xfId="279"/>
    <cellStyle name="Note 6 2" xfId="808"/>
    <cellStyle name="Note 6 3" xfId="630"/>
    <cellStyle name="Note 7" xfId="344"/>
    <cellStyle name="Output" xfId="50"/>
    <cellStyle name="Output 2" xfId="125"/>
    <cellStyle name="Output 2 2" xfId="203"/>
    <cellStyle name="Output 2 2 2" xfId="566"/>
    <cellStyle name="Output 2 2 3" xfId="732"/>
    <cellStyle name="Output 2 2 4" xfId="430"/>
    <cellStyle name="Output 2 3" xfId="265"/>
    <cellStyle name="Output 2 3 2" xfId="794"/>
    <cellStyle name="Output 2 3 3" xfId="505"/>
    <cellStyle name="Output 2 4" xfId="247"/>
    <cellStyle name="Output 2 4 2" xfId="776"/>
    <cellStyle name="Output 2 4 3" xfId="602"/>
    <cellStyle name="Output 2 5" xfId="285"/>
    <cellStyle name="Output 2 5 2" xfId="814"/>
    <cellStyle name="Output 2 5 3" xfId="636"/>
    <cellStyle name="Output 2 6" xfId="661"/>
    <cellStyle name="Output 2 7" xfId="365"/>
    <cellStyle name="Output 3" xfId="126"/>
    <cellStyle name="Output 3 2" xfId="204"/>
    <cellStyle name="Output 3 2 2" xfId="567"/>
    <cellStyle name="Output 3 2 3" xfId="733"/>
    <cellStyle name="Output 3 2 4" xfId="431"/>
    <cellStyle name="Output 3 3" xfId="266"/>
    <cellStyle name="Output 3 3 2" xfId="795"/>
    <cellStyle name="Output 3 3 3" xfId="506"/>
    <cellStyle name="Output 3 4" xfId="248"/>
    <cellStyle name="Output 3 4 2" xfId="777"/>
    <cellStyle name="Output 3 4 3" xfId="603"/>
    <cellStyle name="Output 3 5" xfId="274"/>
    <cellStyle name="Output 3 5 2" xfId="803"/>
    <cellStyle name="Output 3 5 3" xfId="464"/>
    <cellStyle name="Output 3 6" xfId="662"/>
    <cellStyle name="Output 3 7" xfId="366"/>
    <cellStyle name="Output 4" xfId="180"/>
    <cellStyle name="Output 4 2" xfId="297"/>
    <cellStyle name="Output 4 2 2" xfId="826"/>
    <cellStyle name="Output 4 2 3" xfId="551"/>
    <cellStyle name="Output 4 3" xfId="485"/>
    <cellStyle name="Output 4 4" xfId="615"/>
    <cellStyle name="Output 4 5" xfId="712"/>
    <cellStyle name="Output 4 6" xfId="410"/>
    <cellStyle name="Output 5" xfId="159"/>
    <cellStyle name="Output 5 2" xfId="241"/>
    <cellStyle name="Output 5 2 2" xfId="770"/>
    <cellStyle name="Output 5 2 3" xfId="537"/>
    <cellStyle name="Output 5 3" xfId="691"/>
    <cellStyle name="Output 5 4" xfId="392"/>
    <cellStyle name="Output 6" xfId="280"/>
    <cellStyle name="Output 6 2" xfId="809"/>
    <cellStyle name="Output 6 3" xfId="612"/>
    <cellStyle name="Output 7" xfId="345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29"/>
    <cellStyle name="Total 2 2 2" xfId="289"/>
    <cellStyle name="Total 2 2 2 2" xfId="818"/>
    <cellStyle name="Total 2 2 2 3" xfId="589"/>
    <cellStyle name="Total 2 2 3" xfId="531"/>
    <cellStyle name="Total 2 2 4" xfId="622"/>
    <cellStyle name="Total 2 2 5" xfId="758"/>
    <cellStyle name="Total 2 2 6" xfId="456"/>
    <cellStyle name="Total 2 3" xfId="207"/>
    <cellStyle name="Total 2 3 2" xfId="570"/>
    <cellStyle name="Total 2 3 3" xfId="736"/>
    <cellStyle name="Total 2 3 4" xfId="434"/>
    <cellStyle name="Total 2 4" xfId="269"/>
    <cellStyle name="Total 2 4 2" xfId="798"/>
    <cellStyle name="Total 2 4 3" xfId="509"/>
    <cellStyle name="Total 2 5" xfId="251"/>
    <cellStyle name="Total 2 5 2" xfId="780"/>
    <cellStyle name="Total 2 5 3" xfId="606"/>
    <cellStyle name="Total 2 6" xfId="339"/>
    <cellStyle name="Total 2 6 2" xfId="868"/>
    <cellStyle name="Total 2 6 3" xfId="632"/>
    <cellStyle name="Total 2 7" xfId="665"/>
    <cellStyle name="Total 2 8" xfId="369"/>
    <cellStyle name="Total 3" xfId="122"/>
    <cellStyle name="Total 3 2" xfId="224"/>
    <cellStyle name="Total 3 2 2" xfId="306"/>
    <cellStyle name="Total 3 2 2 2" xfId="835"/>
    <cellStyle name="Total 3 2 2 3" xfId="584"/>
    <cellStyle name="Total 3 2 3" xfId="526"/>
    <cellStyle name="Total 3 2 4" xfId="592"/>
    <cellStyle name="Total 3 2 5" xfId="753"/>
    <cellStyle name="Total 3 2 6" xfId="451"/>
    <cellStyle name="Total 3 3" xfId="200"/>
    <cellStyle name="Total 3 3 2" xfId="563"/>
    <cellStyle name="Total 3 3 3" xfId="729"/>
    <cellStyle name="Total 3 3 4" xfId="427"/>
    <cellStyle name="Total 3 4" xfId="262"/>
    <cellStyle name="Total 3 4 2" xfId="791"/>
    <cellStyle name="Total 3 4 3" xfId="502"/>
    <cellStyle name="Total 3 5" xfId="244"/>
    <cellStyle name="Total 3 5 2" xfId="773"/>
    <cellStyle name="Total 3 5 3" xfId="599"/>
    <cellStyle name="Total 3 6" xfId="273"/>
    <cellStyle name="Total 3 6 2" xfId="802"/>
    <cellStyle name="Total 3 6 3" xfId="623"/>
    <cellStyle name="Total 3 7" xfId="658"/>
    <cellStyle name="Total 3 8" xfId="362"/>
    <cellStyle name="Total 4" xfId="181"/>
    <cellStyle name="Total 4 2" xfId="272"/>
    <cellStyle name="Total 4 2 2" xfId="801"/>
    <cellStyle name="Total 4 2 3" xfId="552"/>
    <cellStyle name="Total 4 3" xfId="486"/>
    <cellStyle name="Total 4 4" xfId="465"/>
    <cellStyle name="Total 4 5" xfId="713"/>
    <cellStyle name="Total 4 6" xfId="411"/>
    <cellStyle name="Total 5" xfId="161"/>
    <cellStyle name="Total 5 2" xfId="242"/>
    <cellStyle name="Total 5 2 2" xfId="771"/>
    <cellStyle name="Total 5 2 3" xfId="538"/>
    <cellStyle name="Total 5 3" xfId="693"/>
    <cellStyle name="Total 5 4" xfId="393"/>
    <cellStyle name="Total 6" xfId="335"/>
    <cellStyle name="Total 6 2" xfId="864"/>
    <cellStyle name="Total 6 3" xfId="467"/>
    <cellStyle name="Total 7" xfId="346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5"/>
    <cellStyle name="Κανονικό 10 2 2 2" xfId="575"/>
    <cellStyle name="Κανονικό 10 2 2 3" xfId="744"/>
    <cellStyle name="Κανονικό 10 2 2 4" xfId="442"/>
    <cellStyle name="Κανονικό 10 2 3" xfId="327"/>
    <cellStyle name="Κανονικό 10 2 3 2" xfId="856"/>
    <cellStyle name="Κανονικό 10 2 3 3" xfId="517"/>
    <cellStyle name="Κανονικό 10 2 4" xfId="673"/>
    <cellStyle name="Κανονικό 10 2 5" xfId="377"/>
    <cellStyle name="Κανονικό 10 3" xfId="191"/>
    <cellStyle name="Κανονικό 10 3 2" xfId="311"/>
    <cellStyle name="Κανονικό 10 3 2 2" xfId="840"/>
    <cellStyle name="Κανονικό 10 3 2 3" xfId="556"/>
    <cellStyle name="Κανονικό 10 3 3" xfId="493"/>
    <cellStyle name="Κανονικό 10 3 4" xfId="720"/>
    <cellStyle name="Κανονικό 10 3 5" xfId="418"/>
    <cellStyle name="Κανονικό 10 4" xfId="170"/>
    <cellStyle name="Κανονικό 10 4 2" xfId="542"/>
    <cellStyle name="Κανονικό 10 4 3" xfId="702"/>
    <cellStyle name="Κανονικό 10 4 4" xfId="400"/>
    <cellStyle name="Κανονικό 10 5" xfId="294"/>
    <cellStyle name="Κανονικό 10 5 2" xfId="823"/>
    <cellStyle name="Κανονικό 10 5 3" xfId="475"/>
    <cellStyle name="Κανονικό 10 6" xfId="649"/>
    <cellStyle name="Κανονικό 10 7" xfId="353"/>
    <cellStyle name="Κανονικό 11" xfId="111"/>
    <cellStyle name="Κανονικό 11 2" xfId="142"/>
    <cellStyle name="Κανονικό 11 2 2" xfId="216"/>
    <cellStyle name="Κανονικό 11 2 2 2" xfId="576"/>
    <cellStyle name="Κανονικό 11 2 2 3" xfId="745"/>
    <cellStyle name="Κανονικό 11 2 2 4" xfId="443"/>
    <cellStyle name="Κανονικό 11 2 3" xfId="328"/>
    <cellStyle name="Κανονικό 11 2 3 2" xfId="857"/>
    <cellStyle name="Κανονικό 11 2 3 3" xfId="518"/>
    <cellStyle name="Κανονικό 11 2 4" xfId="674"/>
    <cellStyle name="Κανονικό 11 2 5" xfId="378"/>
    <cellStyle name="Κανονικό 11 3" xfId="192"/>
    <cellStyle name="Κανονικό 11 3 2" xfId="312"/>
    <cellStyle name="Κανονικό 11 3 2 2" xfId="841"/>
    <cellStyle name="Κανονικό 11 3 2 3" xfId="557"/>
    <cellStyle name="Κανονικό 11 3 3" xfId="494"/>
    <cellStyle name="Κανονικό 11 3 4" xfId="721"/>
    <cellStyle name="Κανονικό 11 3 5" xfId="419"/>
    <cellStyle name="Κανονικό 11 4" xfId="171"/>
    <cellStyle name="Κανονικό 11 4 2" xfId="543"/>
    <cellStyle name="Κανονικό 11 4 3" xfId="703"/>
    <cellStyle name="Κανονικό 11 4 4" xfId="401"/>
    <cellStyle name="Κανονικό 11 5" xfId="296"/>
    <cellStyle name="Κανονικό 11 5 2" xfId="825"/>
    <cellStyle name="Κανονικό 11 5 3" xfId="476"/>
    <cellStyle name="Κανονικό 11 6" xfId="650"/>
    <cellStyle name="Κανονικό 11 7" xfId="354"/>
    <cellStyle name="Κανονικό 12" xfId="112"/>
    <cellStyle name="Κανονικό 13" xfId="115"/>
    <cellStyle name="Κανονικό 13 2" xfId="143"/>
    <cellStyle name="Κανονικό 13 2 2" xfId="217"/>
    <cellStyle name="Κανονικό 13 2 2 2" xfId="577"/>
    <cellStyle name="Κανονικό 13 2 2 3" xfId="746"/>
    <cellStyle name="Κανονικό 13 2 2 4" xfId="444"/>
    <cellStyle name="Κανονικό 13 2 3" xfId="329"/>
    <cellStyle name="Κανονικό 13 2 3 2" xfId="858"/>
    <cellStyle name="Κανονικό 13 2 3 3" xfId="519"/>
    <cellStyle name="Κανονικό 13 2 4" xfId="675"/>
    <cellStyle name="Κανονικό 13 2 5" xfId="379"/>
    <cellStyle name="Κανονικό 13 3" xfId="193"/>
    <cellStyle name="Κανονικό 13 3 2" xfId="313"/>
    <cellStyle name="Κανονικό 13 3 2 2" xfId="842"/>
    <cellStyle name="Κανονικό 13 3 2 3" xfId="558"/>
    <cellStyle name="Κανονικό 13 3 3" xfId="495"/>
    <cellStyle name="Κανονικό 13 3 4" xfId="722"/>
    <cellStyle name="Κανονικό 13 3 5" xfId="420"/>
    <cellStyle name="Κανονικό 13 4" xfId="172"/>
    <cellStyle name="Κανονικό 13 4 2" xfId="544"/>
    <cellStyle name="Κανονικό 13 4 3" xfId="704"/>
    <cellStyle name="Κανονικό 13 4 4" xfId="402"/>
    <cellStyle name="Κανονικό 13 5" xfId="298"/>
    <cellStyle name="Κανονικό 13 5 2" xfId="827"/>
    <cellStyle name="Κανονικό 13 5 3" xfId="477"/>
    <cellStyle name="Κανονικό 13 6" xfId="651"/>
    <cellStyle name="Κανονικό 13 7" xfId="355"/>
    <cellStyle name="Κανονικό 14" xfId="116"/>
    <cellStyle name="Κανονικό 14 2" xfId="144"/>
    <cellStyle name="Κανονικό 14 2 2" xfId="218"/>
    <cellStyle name="Κανονικό 14 2 2 2" xfId="578"/>
    <cellStyle name="Κανονικό 14 2 2 3" xfId="747"/>
    <cellStyle name="Κανονικό 14 2 2 4" xfId="445"/>
    <cellStyle name="Κανονικό 14 2 3" xfId="330"/>
    <cellStyle name="Κανονικό 14 2 3 2" xfId="859"/>
    <cellStyle name="Κανονικό 14 2 3 3" xfId="520"/>
    <cellStyle name="Κανονικό 14 2 4" xfId="676"/>
    <cellStyle name="Κανονικό 14 2 5" xfId="380"/>
    <cellStyle name="Κανονικό 14 3" xfId="194"/>
    <cellStyle name="Κανονικό 14 3 2" xfId="314"/>
    <cellStyle name="Κανονικό 14 3 2 2" xfId="843"/>
    <cellStyle name="Κανονικό 14 3 2 3" xfId="559"/>
    <cellStyle name="Κανονικό 14 3 3" xfId="496"/>
    <cellStyle name="Κανονικό 14 3 4" xfId="723"/>
    <cellStyle name="Κανονικό 14 3 5" xfId="421"/>
    <cellStyle name="Κανονικό 14 4" xfId="173"/>
    <cellStyle name="Κανονικό 14 4 2" xfId="545"/>
    <cellStyle name="Κανονικό 14 4 3" xfId="705"/>
    <cellStyle name="Κανονικό 14 4 4" xfId="403"/>
    <cellStyle name="Κανονικό 14 5" xfId="299"/>
    <cellStyle name="Κανονικό 14 5 2" xfId="828"/>
    <cellStyle name="Κανονικό 14 5 3" xfId="478"/>
    <cellStyle name="Κανονικό 14 6" xfId="652"/>
    <cellStyle name="Κανονικό 14 7" xfId="356"/>
    <cellStyle name="Κανονικό 15" xfId="118"/>
    <cellStyle name="Κανονικό 15 2" xfId="119"/>
    <cellStyle name="Κανονικό 15 2 2" xfId="146"/>
    <cellStyle name="Κανονικό 15 2 2 2" xfId="220"/>
    <cellStyle name="Κανονικό 15 2 2 2 2" xfId="580"/>
    <cellStyle name="Κανονικό 15 2 2 2 3" xfId="749"/>
    <cellStyle name="Κανονικό 15 2 2 2 4" xfId="447"/>
    <cellStyle name="Κανονικό 15 2 2 3" xfId="332"/>
    <cellStyle name="Κανονικό 15 2 2 3 2" xfId="861"/>
    <cellStyle name="Κανονικό 15 2 2 3 3" xfId="522"/>
    <cellStyle name="Κανονικό 15 2 2 4" xfId="678"/>
    <cellStyle name="Κανονικό 15 2 2 5" xfId="382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2 2" xfId="259"/>
    <cellStyle name="Κανονικό 15 2 3 2 2 2 2 2 2" xfId="788"/>
    <cellStyle name="Κανονικό 15 2 3 2 2 2 2 3" xfId="685"/>
    <cellStyle name="Κανονικό 15 2 3 2 2 2 2 4" xfId="627"/>
    <cellStyle name="Κανονικό 15 2 3 2 2 2 3" xfId="258"/>
    <cellStyle name="Κανονικό 15 2 3 2 2 2 3 2" xfId="787"/>
    <cellStyle name="Κανονικό 15 2 3 2 2 2 3 3" xfId="625"/>
    <cellStyle name="Κανονικό 15 2 3 2 2 2 4" xfId="683"/>
    <cellStyle name="Κανονικό 15 2 3 2 2 2 5" xfId="387"/>
    <cellStyle name="Κανονικό 15 2 3 2 2 3" xfId="257"/>
    <cellStyle name="Κανονικό 15 2 3 2 2 3 2" xfId="786"/>
    <cellStyle name="Κανονικό 15 2 3 2 2 3 3" xfId="624"/>
    <cellStyle name="Κανονικό 15 2 3 2 2 4" xfId="682"/>
    <cellStyle name="Κανονικό 15 2 3 2 2 5" xfId="386"/>
    <cellStyle name="Κανονικό 15 2 3 2 3" xfId="256"/>
    <cellStyle name="Κανονικό 15 2 3 2 3 2" xfId="785"/>
    <cellStyle name="Κανονικό 15 2 3 2 3 3" xfId="533"/>
    <cellStyle name="Κανονικό 15 2 3 2 4" xfId="681"/>
    <cellStyle name="Κανονικό 15 2 3 2 5" xfId="385"/>
    <cellStyle name="Κανονικό 15 2 3 3" xfId="221"/>
    <cellStyle name="Κανονικό 15 2 3 3 2" xfId="581"/>
    <cellStyle name="Κανονικό 15 2 3 3 3" xfId="750"/>
    <cellStyle name="Κανονικό 15 2 3 3 4" xfId="448"/>
    <cellStyle name="Κανονικό 15 2 3 4" xfId="333"/>
    <cellStyle name="Κανονικό 15 2 3 4 2" xfId="862"/>
    <cellStyle name="Κανονικό 15 2 3 4 3" xfId="523"/>
    <cellStyle name="Κανονικό 15 2 3 5" xfId="679"/>
    <cellStyle name="Κανονικό 15 2 3 6" xfId="383"/>
    <cellStyle name="Κανονικό 15 2 4" xfId="148"/>
    <cellStyle name="Κανονικό 15 2 4 2" xfId="222"/>
    <cellStyle name="Κανονικό 15 2 4 2 2" xfId="582"/>
    <cellStyle name="Κανονικό 15 2 4 2 3" xfId="751"/>
    <cellStyle name="Κανονικό 15 2 4 2 4" xfId="449"/>
    <cellStyle name="Κανονικό 15 2 4 3" xfId="334"/>
    <cellStyle name="Κανονικό 15 2 4 3 2" xfId="863"/>
    <cellStyle name="Κανονικό 15 2 4 3 3" xfId="524"/>
    <cellStyle name="Κανονικό 15 2 4 4" xfId="680"/>
    <cellStyle name="Κανονικό 15 2 4 5" xfId="384"/>
    <cellStyle name="Κανονικό 15 2 5" xfId="197"/>
    <cellStyle name="Κανονικό 15 2 5 2" xfId="317"/>
    <cellStyle name="Κανονικό 15 2 5 2 2" xfId="846"/>
    <cellStyle name="Κανονικό 15 2 5 2 3" xfId="561"/>
    <cellStyle name="Κανονικό 15 2 5 3" xfId="499"/>
    <cellStyle name="Κανονικό 15 2 5 4" xfId="726"/>
    <cellStyle name="Κανονικό 15 2 5 5" xfId="424"/>
    <cellStyle name="Κανονικό 15 2 6" xfId="175"/>
    <cellStyle name="Κανονικό 15 2 6 2" xfId="547"/>
    <cellStyle name="Κανονικό 15 2 6 3" xfId="707"/>
    <cellStyle name="Κανονικό 15 2 6 4" xfId="405"/>
    <cellStyle name="Κανονικό 15 2 7" xfId="301"/>
    <cellStyle name="Κανονικό 15 2 7 2" xfId="830"/>
    <cellStyle name="Κανονικό 15 2 7 3" xfId="480"/>
    <cellStyle name="Κανονικό 15 2 8" xfId="655"/>
    <cellStyle name="Κανονικό 15 2 9" xfId="359"/>
    <cellStyle name="Κανονικό 15 3" xfId="145"/>
    <cellStyle name="Κανονικό 15 3 2" xfId="219"/>
    <cellStyle name="Κανονικό 15 3 2 2" xfId="579"/>
    <cellStyle name="Κανονικό 15 3 2 3" xfId="748"/>
    <cellStyle name="Κανονικό 15 3 2 4" xfId="446"/>
    <cellStyle name="Κανονικό 15 3 3" xfId="331"/>
    <cellStyle name="Κανονικό 15 3 3 2" xfId="860"/>
    <cellStyle name="Κανονικό 15 3 3 3" xfId="521"/>
    <cellStyle name="Κανονικό 15 3 4" xfId="677"/>
    <cellStyle name="Κανονικό 15 3 5" xfId="381"/>
    <cellStyle name="Κανονικό 15 4" xfId="196"/>
    <cellStyle name="Κανονικό 15 4 2" xfId="316"/>
    <cellStyle name="Κανονικό 15 4 2 2" xfId="845"/>
    <cellStyle name="Κανονικό 15 4 2 3" xfId="560"/>
    <cellStyle name="Κανονικό 15 4 3" xfId="498"/>
    <cellStyle name="Κανονικό 15 4 4" xfId="725"/>
    <cellStyle name="Κανονικό 15 4 5" xfId="423"/>
    <cellStyle name="Κανονικό 15 5" xfId="174"/>
    <cellStyle name="Κανονικό 15 5 2" xfId="546"/>
    <cellStyle name="Κανονικό 15 5 3" xfId="706"/>
    <cellStyle name="Κανονικό 15 5 4" xfId="404"/>
    <cellStyle name="Κανονικό 15 6" xfId="300"/>
    <cellStyle name="Κανονικό 15 6 2" xfId="829"/>
    <cellStyle name="Κανονικό 15 6 3" xfId="479"/>
    <cellStyle name="Κανονικό 15 7" xfId="654"/>
    <cellStyle name="Κανονικό 15 8" xfId="358"/>
    <cellStyle name="Κανονικό 16" xfId="152"/>
    <cellStyle name="Κανονικό 16 2" xfId="154"/>
    <cellStyle name="Κανονικό 16 2 2" xfId="260"/>
    <cellStyle name="Κανονικό 16 2 2 2" xfId="789"/>
    <cellStyle name="Κανονικό 16 2 3" xfId="686"/>
    <cellStyle name="Κανονικό 16 2 4" xfId="628"/>
    <cellStyle name="Κανονικό 16 3" xfId="231"/>
    <cellStyle name="Κανονικό 16 3 2" xfId="760"/>
    <cellStyle name="Κανονικό 16 4" xfId="684"/>
    <cellStyle name="Κανονικό 16 5" xfId="626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09"/>
    <cellStyle name="Κανονικό 2 2 14 2 2" xfId="572"/>
    <cellStyle name="Κανονικό 2 2 14 2 3" xfId="738"/>
    <cellStyle name="Κανονικό 2 2 14 2 4" xfId="436"/>
    <cellStyle name="Κανονικό 2 2 14 3" xfId="319"/>
    <cellStyle name="Κανονικό 2 2 14 3 2" xfId="848"/>
    <cellStyle name="Κανονικό 2 2 14 3 3" xfId="511"/>
    <cellStyle name="Κανονικό 2 2 14 4" xfId="667"/>
    <cellStyle name="Κανονικό 2 2 14 5" xfId="371"/>
    <cellStyle name="Κανονικό 2 2 15" xfId="182"/>
    <cellStyle name="Κανονικό 2 2 15 2" xfId="304"/>
    <cellStyle name="Κανονικό 2 2 15 2 2" xfId="833"/>
    <cellStyle name="Κανονικό 2 2 15 2 3" xfId="553"/>
    <cellStyle name="Κανονικό 2 2 15 3" xfId="487"/>
    <cellStyle name="Κανονικό 2 2 15 4" xfId="714"/>
    <cellStyle name="Κανονικό 2 2 15 5" xfId="412"/>
    <cellStyle name="Κανονικό 2 2 16" xfId="162"/>
    <cellStyle name="Κανονικό 2 2 16 2" xfId="539"/>
    <cellStyle name="Κανονικό 2 2 16 3" xfId="694"/>
    <cellStyle name="Κανονικό 2 2 16 4" xfId="394"/>
    <cellStyle name="Κανονικό 2 2 17" xfId="282"/>
    <cellStyle name="Κανονικό 2 2 17 2" xfId="811"/>
    <cellStyle name="Κανονικό 2 2 17 3" xfId="468"/>
    <cellStyle name="Κανονικό 2 2 18" xfId="643"/>
    <cellStyle name="Κανονικό 2 2 19" xfId="347"/>
    <cellStyle name="Κανονικό 2 2 2" xfId="78"/>
    <cellStyle name="Κανονικό 2 2 2 2" xfId="79"/>
    <cellStyle name="Κανονικό 2 2 2 3" xfId="132"/>
    <cellStyle name="Κανονικό 2 2 2 3 2" xfId="210"/>
    <cellStyle name="Κανονικό 2 2 2 3 2 2" xfId="573"/>
    <cellStyle name="Κανονικό 2 2 2 3 2 3" xfId="739"/>
    <cellStyle name="Κανονικό 2 2 2 3 2 4" xfId="437"/>
    <cellStyle name="Κανονικό 2 2 2 3 3" xfId="320"/>
    <cellStyle name="Κανονικό 2 2 2 3 3 2" xfId="849"/>
    <cellStyle name="Κανονικό 2 2 2 3 3 3" xfId="512"/>
    <cellStyle name="Κανονικό 2 2 2 3 4" xfId="668"/>
    <cellStyle name="Κανονικό 2 2 2 3 5" xfId="372"/>
    <cellStyle name="Κανονικό 2 2 2 4" xfId="183"/>
    <cellStyle name="Κανονικό 2 2 2 4 2" xfId="305"/>
    <cellStyle name="Κανονικό 2 2 2 4 2 2" xfId="834"/>
    <cellStyle name="Κανονικό 2 2 2 4 2 3" xfId="554"/>
    <cellStyle name="Κανονικό 2 2 2 4 3" xfId="488"/>
    <cellStyle name="Κανονικό 2 2 2 4 4" xfId="715"/>
    <cellStyle name="Κανονικό 2 2 2 4 5" xfId="413"/>
    <cellStyle name="Κανονικό 2 2 2 5" xfId="163"/>
    <cellStyle name="Κανονικό 2 2 2 5 2" xfId="540"/>
    <cellStyle name="Κανονικό 2 2 2 5 3" xfId="695"/>
    <cellStyle name="Κανονικό 2 2 2 5 4" xfId="395"/>
    <cellStyle name="Κανονικό 2 2 2 6" xfId="283"/>
    <cellStyle name="Κανονικό 2 2 2 6 2" xfId="812"/>
    <cellStyle name="Κανονικό 2 2 2 6 3" xfId="469"/>
    <cellStyle name="Κανονικό 2 2 2 7" xfId="644"/>
    <cellStyle name="Κανονικό 2 2 2 8" xfId="348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4"/>
    <cellStyle name="Κανονικό 6" xfId="98"/>
    <cellStyle name="Κανονικό 7" xfId="99"/>
    <cellStyle name="Κανονικό 7 2" xfId="134"/>
    <cellStyle name="Κανονικό 7 3" xfId="185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1"/>
    <cellStyle name="Κόμμα 2 2 2 2" xfId="619"/>
    <cellStyle name="Κόμμα 2 2 2 3" xfId="740"/>
    <cellStyle name="Κόμμα 2 2 2 4" xfId="438"/>
    <cellStyle name="Κόμμα 2 2 3" xfId="322"/>
    <cellStyle name="Κόμμα 2 2 3 2" xfId="851"/>
    <cellStyle name="Κόμμα 2 2 3 3" xfId="513"/>
    <cellStyle name="Κόμμα 2 2 4" xfId="669"/>
    <cellStyle name="Κόμμα 2 2 5" xfId="373"/>
    <cellStyle name="Κόμμα 2 3" xfId="186"/>
    <cellStyle name="Κόμμα 2 3 2" xfId="307"/>
    <cellStyle name="Κόμμα 2 3 2 2" xfId="836"/>
    <cellStyle name="Κόμμα 2 3 2 3" xfId="489"/>
    <cellStyle name="Κόμμα 2 3 3" xfId="716"/>
    <cellStyle name="Κόμμα 2 3 4" xfId="414"/>
    <cellStyle name="Κόμμα 2 4" xfId="166"/>
    <cellStyle name="Κόμμα 2 4 2" xfId="608"/>
    <cellStyle name="Κόμμα 2 4 3" xfId="698"/>
    <cellStyle name="Κόμμα 2 4 4" xfId="396"/>
    <cellStyle name="Κόμμα 2 5" xfId="286"/>
    <cellStyle name="Κόμμα 2 5 2" xfId="815"/>
    <cellStyle name="Κόμμα 2 5 3" xfId="470"/>
    <cellStyle name="Κόμμα 2 6" xfId="645"/>
    <cellStyle name="Κόμμα 2 7" xfId="349"/>
    <cellStyle name="Κόμμα 3" xfId="101"/>
    <cellStyle name="Κόμμα 3 2" xfId="136"/>
    <cellStyle name="Κόμμα 3 2 2" xfId="212"/>
    <cellStyle name="Κόμμα 3 2 2 2" xfId="620"/>
    <cellStyle name="Κόμμα 3 2 2 3" xfId="741"/>
    <cellStyle name="Κόμμα 3 2 2 4" xfId="439"/>
    <cellStyle name="Κόμμα 3 2 3" xfId="323"/>
    <cellStyle name="Κόμμα 3 2 3 2" xfId="852"/>
    <cellStyle name="Κόμμα 3 2 3 3" xfId="514"/>
    <cellStyle name="Κόμμα 3 2 4" xfId="670"/>
    <cellStyle name="Κόμμα 3 2 5" xfId="374"/>
    <cellStyle name="Κόμμα 3 3" xfId="187"/>
    <cellStyle name="Κόμμα 3 3 2" xfId="308"/>
    <cellStyle name="Κόμμα 3 3 2 2" xfId="837"/>
    <cellStyle name="Κόμμα 3 3 2 3" xfId="490"/>
    <cellStyle name="Κόμμα 3 3 3" xfId="717"/>
    <cellStyle name="Κόμμα 3 3 4" xfId="415"/>
    <cellStyle name="Κόμμα 3 4" xfId="167"/>
    <cellStyle name="Κόμμα 3 4 2" xfId="609"/>
    <cellStyle name="Κόμμα 3 4 3" xfId="699"/>
    <cellStyle name="Κόμμα 3 4 4" xfId="397"/>
    <cellStyle name="Κόμμα 3 5" xfId="287"/>
    <cellStyle name="Κόμμα 3 5 2" xfId="816"/>
    <cellStyle name="Κόμμα 3 5 3" xfId="471"/>
    <cellStyle name="Κόμμα 3 6" xfId="646"/>
    <cellStyle name="Κόμμα 3 7" xfId="350"/>
    <cellStyle name="Κόμμα 4" xfId="102"/>
    <cellStyle name="Κόμμα 4 2" xfId="137"/>
    <cellStyle name="Κόμμα 4 2 2" xfId="213"/>
    <cellStyle name="Κόμμα 4 2 2 2" xfId="621"/>
    <cellStyle name="Κόμμα 4 2 2 3" xfId="742"/>
    <cellStyle name="Κόμμα 4 2 2 4" xfId="440"/>
    <cellStyle name="Κόμμα 4 2 3" xfId="324"/>
    <cellStyle name="Κόμμα 4 2 3 2" xfId="853"/>
    <cellStyle name="Κόμμα 4 2 3 3" xfId="515"/>
    <cellStyle name="Κόμμα 4 2 4" xfId="671"/>
    <cellStyle name="Κόμμα 4 2 5" xfId="375"/>
    <cellStyle name="Κόμμα 4 3" xfId="188"/>
    <cellStyle name="Κόμμα 4 3 2" xfId="309"/>
    <cellStyle name="Κόμμα 4 3 2 2" xfId="838"/>
    <cellStyle name="Κόμμα 4 3 2 3" xfId="491"/>
    <cellStyle name="Κόμμα 4 3 3" xfId="718"/>
    <cellStyle name="Κόμμα 4 3 4" xfId="416"/>
    <cellStyle name="Κόμμα 4 4" xfId="168"/>
    <cellStyle name="Κόμμα 4 4 2" xfId="610"/>
    <cellStyle name="Κόμμα 4 4 3" xfId="700"/>
    <cellStyle name="Κόμμα 4 4 4" xfId="398"/>
    <cellStyle name="Κόμμα 4 5" xfId="288"/>
    <cellStyle name="Κόμμα 4 5 2" xfId="817"/>
    <cellStyle name="Κόμμα 4 5 3" xfId="472"/>
    <cellStyle name="Κόμμα 4 6" xfId="647"/>
    <cellStyle name="Κόμμα 4 7" xfId="351"/>
    <cellStyle name="Κόμμα 5" xfId="195"/>
    <cellStyle name="Κόμμα 5 2" xfId="315"/>
    <cellStyle name="Κόμμα 5 2 2" xfId="844"/>
    <cellStyle name="Κόμμα 5 2 3" xfId="497"/>
    <cellStyle name="Κόμμα 5 3" xfId="724"/>
    <cellStyle name="Κόμμα 5 4" xfId="422"/>
    <cellStyle name="Κόμμα 6" xfId="253"/>
    <cellStyle name="Κόμμα 6 2" xfId="782"/>
    <cellStyle name="Κόμμα 6 3" xfId="613"/>
    <cellStyle name="Κόμμα 7" xfId="653"/>
    <cellStyle name="Κόμμα 8" xfId="357"/>
    <cellStyle name="Νόμισμα 2" xfId="106"/>
    <cellStyle name="Νόμισμα 2 2" xfId="139"/>
    <cellStyle name="Νόμισμα 2 2 2" xfId="214"/>
    <cellStyle name="Νόμισμα 2 2 2 2" xfId="574"/>
    <cellStyle name="Νόμισμα 2 2 2 3" xfId="743"/>
    <cellStyle name="Νόμισμα 2 2 2 4" xfId="441"/>
    <cellStyle name="Νόμισμα 2 2 3" xfId="325"/>
    <cellStyle name="Νόμισμα 2 2 3 2" xfId="854"/>
    <cellStyle name="Νόμισμα 2 2 3 3" xfId="516"/>
    <cellStyle name="Νόμισμα 2 2 4" xfId="672"/>
    <cellStyle name="Νόμισμα 2 2 5" xfId="376"/>
    <cellStyle name="Νόμισμα 2 3" xfId="190"/>
    <cellStyle name="Νόμισμα 2 3 2" xfId="310"/>
    <cellStyle name="Νόμισμα 2 3 2 2" xfId="839"/>
    <cellStyle name="Νόμισμα 2 3 2 3" xfId="555"/>
    <cellStyle name="Νόμισμα 2 3 3" xfId="492"/>
    <cellStyle name="Νόμισμα 2 3 4" xfId="719"/>
    <cellStyle name="Νόμισμα 2 3 5" xfId="417"/>
    <cellStyle name="Νόμισμα 2 4" xfId="232"/>
    <cellStyle name="Νόμισμα 2 4 2" xfId="541"/>
    <cellStyle name="Νόμισμα 2 4 3" xfId="761"/>
    <cellStyle name="Νόμισμα 2 4 4" xfId="399"/>
    <cellStyle name="Νόμισμα 2 5" xfId="169"/>
    <cellStyle name="Νόμισμα 2 5 2" xfId="701"/>
    <cellStyle name="Νόμισμα 2 5 3" xfId="474"/>
    <cellStyle name="Νόμισμα 2 6" xfId="291"/>
    <cellStyle name="Νόμισμα 2 6 2" xfId="820"/>
    <cellStyle name="Νόμισμα 2 6 3" xfId="641"/>
    <cellStyle name="Νόμισμα 2 7" xfId="648"/>
    <cellStyle name="Νόμισμα 2 8" xfId="352"/>
    <cellStyle name="Ποσοστό 2" xfId="103"/>
    <cellStyle name="Ποσοστό 3" xfId="104"/>
    <cellStyle name="Ποσοστό 3 2" xfId="138"/>
    <cellStyle name="Ποσοστό 3 3" xfId="189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D9"/>
      <color rgb="FF9BFFC8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B28" zoomScale="130" zoomScaleNormal="130" workbookViewId="0">
      <selection activeCell="C17" sqref="C17"/>
    </sheetView>
  </sheetViews>
  <sheetFormatPr defaultColWidth="8.85546875" defaultRowHeight="12.75"/>
  <cols>
    <col min="1" max="1" width="14" style="367" customWidth="1"/>
    <col min="2" max="2" width="24.140625" style="367" customWidth="1"/>
    <col min="3" max="4" width="17" style="367" customWidth="1"/>
    <col min="5" max="5" width="14.5703125" style="367" customWidth="1"/>
    <col min="6" max="6" width="16.7109375" style="421" customWidth="1"/>
    <col min="7" max="7" width="42.5703125" style="421" customWidth="1"/>
    <col min="8" max="13" width="8.85546875" style="421"/>
    <col min="14" max="14" width="12.28515625" style="421" bestFit="1" customWidth="1"/>
    <col min="15" max="16384" width="8.85546875" style="421"/>
  </cols>
  <sheetData>
    <row r="1" spans="1:7">
      <c r="A1" s="367">
        <f ca="1">A1:E26</f>
        <v>0</v>
      </c>
      <c r="B1" s="368"/>
      <c r="C1" s="1074" t="s">
        <v>772</v>
      </c>
      <c r="D1" s="1075"/>
      <c r="E1" s="1078" t="s">
        <v>773</v>
      </c>
    </row>
    <row r="2" spans="1:7">
      <c r="C2" s="1076"/>
      <c r="D2" s="1077"/>
      <c r="E2" s="1078"/>
    </row>
    <row r="3" spans="1:7">
      <c r="A3" s="1079" t="s">
        <v>774</v>
      </c>
      <c r="B3" s="369"/>
      <c r="C3" s="370"/>
      <c r="D3" s="362"/>
      <c r="E3" s="371"/>
    </row>
    <row r="4" spans="1:7">
      <c r="A4" s="1080"/>
      <c r="B4" s="372" t="s">
        <v>775</v>
      </c>
      <c r="C4" s="426">
        <f>3920925+447509.4</f>
        <v>4368434.4000000004</v>
      </c>
      <c r="D4" s="363" t="s">
        <v>776</v>
      </c>
      <c r="E4" s="371"/>
    </row>
    <row r="5" spans="1:7">
      <c r="A5" s="1080"/>
      <c r="B5" s="372" t="s">
        <v>777</v>
      </c>
      <c r="C5" s="373">
        <v>0</v>
      </c>
      <c r="D5" s="363"/>
      <c r="E5" s="371"/>
    </row>
    <row r="6" spans="1:7" ht="24">
      <c r="A6" s="1080"/>
      <c r="B6" s="372">
        <v>8111</v>
      </c>
      <c r="C6" s="374">
        <v>0</v>
      </c>
      <c r="D6" s="363" t="s">
        <v>778</v>
      </c>
      <c r="E6" s="382"/>
    </row>
    <row r="7" spans="1:7" ht="24">
      <c r="A7" s="1080"/>
      <c r="B7" s="372">
        <v>3524</v>
      </c>
      <c r="C7" s="374">
        <v>50000</v>
      </c>
      <c r="D7" s="363" t="s">
        <v>779</v>
      </c>
      <c r="E7" s="371"/>
    </row>
    <row r="8" spans="1:7" ht="22.5">
      <c r="A8" s="1080"/>
      <c r="B8" s="372">
        <v>3516</v>
      </c>
      <c r="C8" s="373">
        <v>200000</v>
      </c>
      <c r="D8" s="364" t="s">
        <v>780</v>
      </c>
      <c r="E8" s="371"/>
    </row>
    <row r="9" spans="1:7">
      <c r="A9" s="1080"/>
      <c r="B9" s="372">
        <v>3334</v>
      </c>
      <c r="C9" s="374">
        <v>0</v>
      </c>
      <c r="D9" s="364" t="s">
        <v>781</v>
      </c>
      <c r="E9" s="371"/>
    </row>
    <row r="10" spans="1:7">
      <c r="A10" s="1080"/>
      <c r="B10" s="372" t="s">
        <v>782</v>
      </c>
      <c r="C10" s="374">
        <f>3000+9165.99</f>
        <v>12165.99</v>
      </c>
      <c r="D10" s="364" t="s">
        <v>783</v>
      </c>
      <c r="E10" s="371"/>
    </row>
    <row r="11" spans="1:7">
      <c r="A11" s="1081"/>
      <c r="B11" s="375">
        <v>1299</v>
      </c>
      <c r="C11" s="426">
        <v>75000</v>
      </c>
      <c r="D11" s="365" t="s">
        <v>784</v>
      </c>
      <c r="E11" s="371"/>
    </row>
    <row r="12" spans="1:7">
      <c r="A12" s="376"/>
      <c r="B12" s="372" t="s">
        <v>785</v>
      </c>
      <c r="C12" s="377">
        <f>SUM(C4:C11)</f>
        <v>4705600.3900000006</v>
      </c>
      <c r="D12" s="366"/>
      <c r="E12" s="378">
        <f>C12-(C12*2.5/100)-116478.75-11738.32+11187.74+229.15</f>
        <v>4471160.2002500007</v>
      </c>
      <c r="F12" s="483" t="s">
        <v>973</v>
      </c>
    </row>
    <row r="13" spans="1:7">
      <c r="A13" s="1082" t="s">
        <v>786</v>
      </c>
      <c r="B13" s="372" t="s">
        <v>787</v>
      </c>
      <c r="C13" s="504">
        <v>1470150</v>
      </c>
      <c r="D13" s="363" t="s">
        <v>776</v>
      </c>
      <c r="E13" s="427">
        <v>1470150</v>
      </c>
    </row>
    <row r="14" spans="1:7" ht="24">
      <c r="A14" s="1082"/>
      <c r="B14" s="372" t="s">
        <v>788</v>
      </c>
      <c r="C14" s="374">
        <v>0</v>
      </c>
      <c r="D14" s="363" t="s">
        <v>778</v>
      </c>
      <c r="E14" s="371">
        <v>0</v>
      </c>
      <c r="G14" s="423"/>
    </row>
    <row r="15" spans="1:7" ht="22.5">
      <c r="A15" s="420" t="s">
        <v>974</v>
      </c>
      <c r="B15" s="372" t="s">
        <v>789</v>
      </c>
      <c r="C15" s="373">
        <v>189000</v>
      </c>
      <c r="D15" s="363" t="s">
        <v>776</v>
      </c>
      <c r="E15" s="379">
        <f>C15</f>
        <v>189000</v>
      </c>
      <c r="F15" s="483">
        <f>9165.99*2.5/100</f>
        <v>229.14974999999998</v>
      </c>
    </row>
    <row r="16" spans="1:7">
      <c r="A16" s="420" t="s">
        <v>790</v>
      </c>
      <c r="B16" s="372" t="s">
        <v>791</v>
      </c>
      <c r="C16" s="505">
        <v>3000000</v>
      </c>
      <c r="D16" s="363" t="s">
        <v>776</v>
      </c>
      <c r="E16" s="379">
        <v>3000000</v>
      </c>
    </row>
    <row r="17" spans="1:14">
      <c r="A17" s="420" t="s">
        <v>792</v>
      </c>
      <c r="B17" s="372" t="s">
        <v>793</v>
      </c>
      <c r="C17" s="374">
        <f>535000+36302.5</f>
        <v>571302.5</v>
      </c>
      <c r="D17" s="364"/>
      <c r="E17" s="569">
        <f>521600+36302.5</f>
        <v>557902.5</v>
      </c>
      <c r="F17" s="423"/>
    </row>
    <row r="18" spans="1:14" ht="18.75">
      <c r="A18" s="519"/>
      <c r="B18" s="372" t="s">
        <v>1164</v>
      </c>
      <c r="C18" s="374">
        <v>111549.69</v>
      </c>
      <c r="D18" s="364"/>
      <c r="E18" s="569">
        <v>111549.69</v>
      </c>
      <c r="F18" s="423"/>
    </row>
    <row r="19" spans="1:14">
      <c r="A19" s="380"/>
      <c r="B19" s="381" t="s">
        <v>794</v>
      </c>
      <c r="C19" s="374"/>
      <c r="D19" s="364" t="s">
        <v>990</v>
      </c>
      <c r="E19" s="382">
        <v>285602.56</v>
      </c>
    </row>
    <row r="20" spans="1:14">
      <c r="A20" s="380"/>
      <c r="B20" s="381" t="s">
        <v>795</v>
      </c>
      <c r="C20" s="374"/>
      <c r="D20" s="364" t="s">
        <v>990</v>
      </c>
      <c r="E20" s="382">
        <v>72050.94</v>
      </c>
    </row>
    <row r="21" spans="1:14" ht="18.75">
      <c r="A21" s="380"/>
      <c r="B21" s="381" t="s">
        <v>975</v>
      </c>
      <c r="C21" s="374"/>
      <c r="D21" s="364" t="s">
        <v>990</v>
      </c>
      <c r="E21" s="382">
        <v>0</v>
      </c>
    </row>
    <row r="22" spans="1:14">
      <c r="A22" s="380"/>
      <c r="B22" s="381" t="s">
        <v>796</v>
      </c>
      <c r="C22" s="374"/>
      <c r="D22" s="364" t="s">
        <v>990</v>
      </c>
      <c r="E22" s="382"/>
    </row>
    <row r="23" spans="1:14" ht="45">
      <c r="A23" s="380"/>
      <c r="B23" s="381"/>
      <c r="C23" s="374"/>
      <c r="D23" s="364" t="s">
        <v>991</v>
      </c>
      <c r="E23" s="383">
        <f>E19+E20</f>
        <v>357653.5</v>
      </c>
    </row>
    <row r="24" spans="1:14" ht="45">
      <c r="A24" s="380"/>
      <c r="B24" s="372" t="s">
        <v>797</v>
      </c>
      <c r="C24" s="374"/>
      <c r="D24" s="364" t="s">
        <v>992</v>
      </c>
      <c r="E24" s="569">
        <f>237456.01+362093.1</f>
        <v>599549.11</v>
      </c>
      <c r="F24" s="1071" t="s">
        <v>993</v>
      </c>
      <c r="G24" s="1072"/>
    </row>
    <row r="25" spans="1:14" ht="45">
      <c r="A25" s="380"/>
      <c r="B25" s="381" t="s">
        <v>975</v>
      </c>
      <c r="C25" s="374"/>
      <c r="D25" s="364" t="s">
        <v>992</v>
      </c>
      <c r="E25" s="569">
        <v>75600</v>
      </c>
      <c r="G25" s="423"/>
    </row>
    <row r="26" spans="1:14">
      <c r="A26" s="380"/>
      <c r="B26" s="372" t="s">
        <v>797</v>
      </c>
      <c r="C26" s="374"/>
      <c r="D26" s="364"/>
      <c r="E26" s="503"/>
    </row>
    <row r="27" spans="1:14">
      <c r="A27" s="380"/>
      <c r="B27" s="372" t="s">
        <v>797</v>
      </c>
      <c r="C27" s="374"/>
      <c r="D27" s="364"/>
      <c r="E27" s="503"/>
    </row>
    <row r="28" spans="1:14" ht="25.5">
      <c r="A28" s="384" t="s">
        <v>798</v>
      </c>
      <c r="B28" s="385"/>
      <c r="C28" s="386">
        <f>SUM(C12:C27)</f>
        <v>10047602.58</v>
      </c>
      <c r="D28" s="387"/>
      <c r="E28" s="388">
        <f>SUM(E12+E13+E15+E16+E17+E18+E23+E24+E25+E26+E27)</f>
        <v>10832565.000249999</v>
      </c>
      <c r="F28" s="478">
        <f>C28-E28</f>
        <v>-784962.42024999857</v>
      </c>
      <c r="G28" s="423"/>
      <c r="N28" s="423"/>
    </row>
    <row r="29" spans="1:14" ht="25.5">
      <c r="A29" s="389" t="s">
        <v>799</v>
      </c>
      <c r="B29" s="389"/>
      <c r="C29" s="390">
        <v>200000</v>
      </c>
      <c r="D29" s="391" t="s">
        <v>800</v>
      </c>
      <c r="E29" s="392">
        <v>200000</v>
      </c>
      <c r="F29" s="423"/>
    </row>
    <row r="30" spans="1:14" ht="38.25">
      <c r="A30" s="389" t="s">
        <v>875</v>
      </c>
      <c r="B30" s="389"/>
      <c r="C30" s="390">
        <v>1118500.17</v>
      </c>
      <c r="D30" s="391" t="s">
        <v>800</v>
      </c>
      <c r="E30" s="392">
        <v>1118500.17</v>
      </c>
    </row>
    <row r="31" spans="1:14">
      <c r="A31" s="389" t="s">
        <v>801</v>
      </c>
      <c r="B31" s="389"/>
      <c r="C31" s="390">
        <v>6668859.4900000002</v>
      </c>
      <c r="D31" s="391" t="s">
        <v>800</v>
      </c>
      <c r="E31" s="392">
        <v>6668859.4900000002</v>
      </c>
    </row>
    <row r="32" spans="1:14" ht="22.5">
      <c r="A32" s="389"/>
      <c r="B32" s="389" t="s">
        <v>802</v>
      </c>
      <c r="C32" s="373"/>
      <c r="D32" s="391" t="s">
        <v>805</v>
      </c>
      <c r="E32" s="392">
        <v>6950.34</v>
      </c>
    </row>
    <row r="33" spans="1:5" ht="22.5">
      <c r="A33" s="389"/>
      <c r="B33" s="389" t="s">
        <v>802</v>
      </c>
      <c r="C33" s="373">
        <v>0</v>
      </c>
      <c r="D33" s="393" t="s">
        <v>806</v>
      </c>
      <c r="E33" s="394">
        <v>135424.56</v>
      </c>
    </row>
    <row r="34" spans="1:5" ht="25.5">
      <c r="A34" s="389" t="s">
        <v>803</v>
      </c>
      <c r="B34" s="422"/>
      <c r="C34" s="373">
        <v>242400</v>
      </c>
      <c r="D34" s="395"/>
      <c r="E34" s="392">
        <v>242400</v>
      </c>
    </row>
    <row r="35" spans="1:5" ht="25.5">
      <c r="A35" s="396" t="s">
        <v>804</v>
      </c>
      <c r="B35" s="396"/>
      <c r="C35" s="397">
        <f>SUM(C29:C34)</f>
        <v>8229759.6600000001</v>
      </c>
      <c r="D35" s="397"/>
      <c r="E35" s="397">
        <f>SUM(E29:E34)</f>
        <v>8372134.5599999996</v>
      </c>
    </row>
    <row r="36" spans="1:5" ht="15">
      <c r="A36" s="1083" t="s">
        <v>844</v>
      </c>
      <c r="B36" s="1084"/>
      <c r="C36" s="398">
        <f>C28+C35</f>
        <v>18277362.240000002</v>
      </c>
      <c r="D36" s="399">
        <f>D28+D35</f>
        <v>0</v>
      </c>
      <c r="E36" s="400">
        <f>E28+E35</f>
        <v>19204699.560249999</v>
      </c>
    </row>
    <row r="37" spans="1:5" ht="15">
      <c r="A37" s="424"/>
      <c r="B37" s="424"/>
      <c r="C37" s="424"/>
      <c r="D37" s="424"/>
      <c r="E37" s="424"/>
    </row>
    <row r="38" spans="1:5" ht="72" customHeight="1">
      <c r="A38" s="1073" t="s">
        <v>972</v>
      </c>
      <c r="B38" s="1073"/>
      <c r="C38" s="1073"/>
      <c r="D38" s="1073"/>
      <c r="E38" s="1073"/>
    </row>
  </sheetData>
  <mergeCells count="7">
    <mergeCell ref="F24:G24"/>
    <mergeCell ref="A38:E38"/>
    <mergeCell ref="C1:D2"/>
    <mergeCell ref="E1:E2"/>
    <mergeCell ref="A3:A11"/>
    <mergeCell ref="A13:A14"/>
    <mergeCell ref="A36:B36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7"/>
  <sheetViews>
    <sheetView zoomScaleNormal="100" workbookViewId="0">
      <pane ySplit="2" topLeftCell="A437" activePane="bottomLeft" state="frozen"/>
      <selection pane="bottomLeft" activeCell="J194" sqref="J194"/>
    </sheetView>
  </sheetViews>
  <sheetFormatPr defaultColWidth="9.140625" defaultRowHeight="12.75"/>
  <cols>
    <col min="1" max="1" width="7.140625" style="270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20.85546875" style="1" customWidth="1"/>
    <col min="15" max="16384" width="9.140625" style="1"/>
  </cols>
  <sheetData>
    <row r="1" spans="1:14" ht="30.75" customHeight="1">
      <c r="A1" s="240">
        <v>2022</v>
      </c>
      <c r="B1" s="104" t="s">
        <v>632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ht="25.5" thickBot="1">
      <c r="A2" s="241" t="s">
        <v>120</v>
      </c>
      <c r="B2" s="105" t="s">
        <v>121</v>
      </c>
      <c r="C2" s="138" t="s">
        <v>122</v>
      </c>
      <c r="D2" s="100" t="s">
        <v>611</v>
      </c>
      <c r="E2" s="100" t="s">
        <v>612</v>
      </c>
      <c r="F2" s="139" t="s">
        <v>613</v>
      </c>
      <c r="G2" s="139" t="s">
        <v>614</v>
      </c>
      <c r="H2" s="139" t="s">
        <v>615</v>
      </c>
      <c r="I2" s="139" t="s">
        <v>616</v>
      </c>
      <c r="J2" s="139" t="s">
        <v>654</v>
      </c>
      <c r="K2" s="140" t="s">
        <v>630</v>
      </c>
      <c r="L2" s="140" t="s">
        <v>631</v>
      </c>
      <c r="M2" s="124" t="s">
        <v>123</v>
      </c>
    </row>
    <row r="3" spans="1:14" ht="13.5" thickTop="1">
      <c r="A3" s="242" t="s">
        <v>372</v>
      </c>
      <c r="B3" s="227" t="s">
        <v>124</v>
      </c>
      <c r="C3" s="225" t="s">
        <v>125</v>
      </c>
      <c r="D3" s="438">
        <v>0</v>
      </c>
      <c r="E3" s="438"/>
      <c r="F3" s="438">
        <v>0</v>
      </c>
      <c r="G3" s="438">
        <v>0</v>
      </c>
      <c r="H3" s="438">
        <v>0</v>
      </c>
      <c r="I3" s="529">
        <v>0</v>
      </c>
      <c r="J3" s="529">
        <v>160647.57</v>
      </c>
      <c r="K3" s="509">
        <v>0</v>
      </c>
      <c r="L3" s="438">
        <v>0</v>
      </c>
      <c r="M3" s="226">
        <f>SUM(D3:L3)</f>
        <v>160647.57</v>
      </c>
    </row>
    <row r="4" spans="1:14">
      <c r="A4" s="243" t="s">
        <v>373</v>
      </c>
      <c r="B4" s="227" t="s">
        <v>126</v>
      </c>
      <c r="C4" s="225" t="s">
        <v>734</v>
      </c>
      <c r="D4" s="439">
        <v>0</v>
      </c>
      <c r="E4" s="439"/>
      <c r="F4" s="439">
        <v>0</v>
      </c>
      <c r="G4" s="439">
        <v>0</v>
      </c>
      <c r="H4" s="439">
        <v>0</v>
      </c>
      <c r="I4" s="529">
        <v>0</v>
      </c>
      <c r="J4" s="529">
        <v>0</v>
      </c>
      <c r="K4" s="439">
        <v>0</v>
      </c>
      <c r="L4" s="439">
        <v>0</v>
      </c>
      <c r="M4" s="226">
        <f t="shared" ref="M4:M11" si="0">SUM(D4:L4)</f>
        <v>0</v>
      </c>
    </row>
    <row r="5" spans="1:14">
      <c r="A5" s="244" t="s">
        <v>735</v>
      </c>
      <c r="B5" s="224" t="s">
        <v>127</v>
      </c>
      <c r="C5" s="225" t="s">
        <v>734</v>
      </c>
      <c r="D5" s="439">
        <v>0</v>
      </c>
      <c r="E5" s="439"/>
      <c r="F5" s="439">
        <v>0</v>
      </c>
      <c r="G5" s="439">
        <v>0</v>
      </c>
      <c r="H5" s="439">
        <v>0</v>
      </c>
      <c r="I5" s="529">
        <v>0</v>
      </c>
      <c r="J5" s="529">
        <v>0</v>
      </c>
      <c r="K5" s="439">
        <v>0</v>
      </c>
      <c r="L5" s="439">
        <v>0</v>
      </c>
      <c r="M5" s="226">
        <f t="shared" si="0"/>
        <v>0</v>
      </c>
    </row>
    <row r="6" spans="1:14">
      <c r="A6" s="244" t="s">
        <v>374</v>
      </c>
      <c r="B6" s="224" t="s">
        <v>128</v>
      </c>
      <c r="C6" s="225" t="s">
        <v>125</v>
      </c>
      <c r="D6" s="439">
        <v>0</v>
      </c>
      <c r="E6" s="439"/>
      <c r="F6" s="439">
        <v>0</v>
      </c>
      <c r="G6" s="439">
        <v>0</v>
      </c>
      <c r="H6" s="439">
        <v>0</v>
      </c>
      <c r="I6" s="529">
        <v>0</v>
      </c>
      <c r="J6" s="529">
        <v>14213.6</v>
      </c>
      <c r="K6" s="439">
        <v>0</v>
      </c>
      <c r="L6" s="439">
        <v>0</v>
      </c>
      <c r="M6" s="226">
        <f t="shared" si="0"/>
        <v>14213.6</v>
      </c>
    </row>
    <row r="7" spans="1:14">
      <c r="A7" s="244" t="s">
        <v>375</v>
      </c>
      <c r="B7" s="224" t="s">
        <v>343</v>
      </c>
      <c r="C7" s="225" t="s">
        <v>734</v>
      </c>
      <c r="D7" s="439">
        <v>0</v>
      </c>
      <c r="E7" s="439"/>
      <c r="F7" s="439">
        <v>0</v>
      </c>
      <c r="G7" s="439">
        <v>0</v>
      </c>
      <c r="H7" s="439">
        <v>0</v>
      </c>
      <c r="I7" s="529">
        <v>0</v>
      </c>
      <c r="J7" s="529">
        <v>0</v>
      </c>
      <c r="K7" s="439">
        <v>0</v>
      </c>
      <c r="L7" s="439">
        <v>0</v>
      </c>
      <c r="M7" s="226">
        <f t="shared" si="0"/>
        <v>0</v>
      </c>
      <c r="N7" s="31"/>
    </row>
    <row r="8" spans="1:14">
      <c r="A8" s="244" t="s">
        <v>376</v>
      </c>
      <c r="B8" s="224" t="s">
        <v>129</v>
      </c>
      <c r="C8" s="225" t="s">
        <v>734</v>
      </c>
      <c r="D8" s="439">
        <v>0</v>
      </c>
      <c r="E8" s="439"/>
      <c r="F8" s="439">
        <v>0</v>
      </c>
      <c r="G8" s="439">
        <v>0</v>
      </c>
      <c r="H8" s="439">
        <v>0</v>
      </c>
      <c r="I8" s="529">
        <v>0</v>
      </c>
      <c r="J8" s="529">
        <v>0</v>
      </c>
      <c r="K8" s="439">
        <v>0</v>
      </c>
      <c r="L8" s="439">
        <v>0</v>
      </c>
      <c r="M8" s="226">
        <f t="shared" si="0"/>
        <v>0</v>
      </c>
    </row>
    <row r="9" spans="1:14">
      <c r="A9" s="244" t="s">
        <v>377</v>
      </c>
      <c r="B9" s="224" t="s">
        <v>130</v>
      </c>
      <c r="C9" s="225" t="s">
        <v>125</v>
      </c>
      <c r="D9" s="439">
        <v>0</v>
      </c>
      <c r="E9" s="439"/>
      <c r="F9" s="439">
        <v>0</v>
      </c>
      <c r="G9" s="439">
        <v>0</v>
      </c>
      <c r="H9" s="439">
        <v>0</v>
      </c>
      <c r="I9" s="529">
        <v>0</v>
      </c>
      <c r="J9" s="529">
        <v>40364.379999999997</v>
      </c>
      <c r="K9" s="439">
        <v>0</v>
      </c>
      <c r="L9" s="439">
        <v>0</v>
      </c>
      <c r="M9" s="226">
        <f t="shared" si="0"/>
        <v>40364.379999999997</v>
      </c>
    </row>
    <row r="10" spans="1:14">
      <c r="A10" s="244" t="s">
        <v>378</v>
      </c>
      <c r="B10" s="224" t="s">
        <v>131</v>
      </c>
      <c r="C10" s="225" t="s">
        <v>734</v>
      </c>
      <c r="D10" s="439">
        <v>0</v>
      </c>
      <c r="E10" s="439"/>
      <c r="F10" s="439">
        <v>0</v>
      </c>
      <c r="G10" s="439">
        <v>0</v>
      </c>
      <c r="H10" s="439">
        <v>0</v>
      </c>
      <c r="I10" s="529">
        <v>0</v>
      </c>
      <c r="J10" s="529">
        <v>0</v>
      </c>
      <c r="K10" s="439">
        <v>0</v>
      </c>
      <c r="L10" s="439">
        <v>0</v>
      </c>
      <c r="M10" s="226">
        <f t="shared" si="0"/>
        <v>0</v>
      </c>
    </row>
    <row r="11" spans="1:14">
      <c r="A11" s="244" t="s">
        <v>379</v>
      </c>
      <c r="B11" s="224" t="s">
        <v>132</v>
      </c>
      <c r="C11" s="225" t="s">
        <v>734</v>
      </c>
      <c r="D11" s="439">
        <v>0</v>
      </c>
      <c r="E11" s="439"/>
      <c r="F11" s="439">
        <v>0</v>
      </c>
      <c r="G11" s="439">
        <v>0</v>
      </c>
      <c r="H11" s="439">
        <v>0</v>
      </c>
      <c r="I11" s="529">
        <v>0</v>
      </c>
      <c r="J11" s="529">
        <v>0</v>
      </c>
      <c r="K11" s="439">
        <v>0</v>
      </c>
      <c r="L11" s="439">
        <v>0</v>
      </c>
      <c r="M11" s="226">
        <f t="shared" si="0"/>
        <v>0</v>
      </c>
    </row>
    <row r="12" spans="1:14">
      <c r="A12" s="245" t="s">
        <v>380</v>
      </c>
      <c r="B12" s="108" t="s">
        <v>133</v>
      </c>
      <c r="C12" s="142"/>
      <c r="D12" s="440">
        <v>0</v>
      </c>
      <c r="E12" s="440"/>
      <c r="F12" s="440">
        <v>0</v>
      </c>
      <c r="G12" s="440">
        <v>0</v>
      </c>
      <c r="H12" s="440">
        <v>1300</v>
      </c>
      <c r="I12" s="530">
        <v>0</v>
      </c>
      <c r="J12" s="530">
        <v>1300</v>
      </c>
      <c r="K12" s="440">
        <v>0</v>
      </c>
      <c r="L12" s="440">
        <v>0</v>
      </c>
      <c r="M12" s="125">
        <f>SUM(D12:L12)</f>
        <v>2600</v>
      </c>
    </row>
    <row r="13" spans="1:14">
      <c r="A13" s="245" t="s">
        <v>381</v>
      </c>
      <c r="B13" s="108" t="s">
        <v>134</v>
      </c>
      <c r="C13" s="142"/>
      <c r="D13" s="440">
        <v>0</v>
      </c>
      <c r="E13" s="440"/>
      <c r="F13" s="440">
        <v>0</v>
      </c>
      <c r="G13" s="440">
        <v>0</v>
      </c>
      <c r="H13" s="440">
        <v>1500</v>
      </c>
      <c r="I13" s="530">
        <v>0</v>
      </c>
      <c r="J13" s="530">
        <v>1500</v>
      </c>
      <c r="K13" s="440">
        <v>0</v>
      </c>
      <c r="L13" s="440">
        <v>0</v>
      </c>
      <c r="M13" s="125">
        <f t="shared" ref="M13:M83" si="1">SUM(D13:L13)</f>
        <v>3000</v>
      </c>
    </row>
    <row r="14" spans="1:14">
      <c r="A14" s="245" t="s">
        <v>382</v>
      </c>
      <c r="B14" s="108" t="s">
        <v>135</v>
      </c>
      <c r="C14" s="142"/>
      <c r="D14" s="440">
        <v>0</v>
      </c>
      <c r="E14" s="440"/>
      <c r="F14" s="440">
        <v>0</v>
      </c>
      <c r="G14" s="440">
        <v>0</v>
      </c>
      <c r="H14" s="440">
        <v>0</v>
      </c>
      <c r="I14" s="530">
        <v>0</v>
      </c>
      <c r="J14" s="530">
        <v>0</v>
      </c>
      <c r="K14" s="440">
        <v>0</v>
      </c>
      <c r="L14" s="440">
        <v>0</v>
      </c>
      <c r="M14" s="125">
        <f t="shared" si="1"/>
        <v>0</v>
      </c>
    </row>
    <row r="15" spans="1:14">
      <c r="A15" s="245" t="s">
        <v>383</v>
      </c>
      <c r="B15" s="109" t="s">
        <v>136</v>
      </c>
      <c r="C15" s="142" t="s">
        <v>351</v>
      </c>
      <c r="D15" s="440">
        <v>0</v>
      </c>
      <c r="E15" s="440"/>
      <c r="F15" s="440">
        <v>0</v>
      </c>
      <c r="G15" s="440">
        <v>0</v>
      </c>
      <c r="H15" s="440">
        <v>0</v>
      </c>
      <c r="I15" s="688">
        <v>0</v>
      </c>
      <c r="J15" s="530">
        <v>105000</v>
      </c>
      <c r="K15" s="440">
        <v>0</v>
      </c>
      <c r="L15" s="440">
        <v>0</v>
      </c>
      <c r="M15" s="125">
        <f t="shared" si="1"/>
        <v>105000</v>
      </c>
    </row>
    <row r="16" spans="1:14" ht="17.25">
      <c r="A16" s="336" t="s">
        <v>738</v>
      </c>
      <c r="B16" s="341" t="s">
        <v>739</v>
      </c>
      <c r="C16" s="342"/>
      <c r="D16" s="440">
        <v>0</v>
      </c>
      <c r="E16" s="440"/>
      <c r="F16" s="440">
        <v>0</v>
      </c>
      <c r="G16" s="440">
        <v>0</v>
      </c>
      <c r="H16" s="440">
        <v>0</v>
      </c>
      <c r="I16" s="530">
        <v>0</v>
      </c>
      <c r="J16" s="530">
        <v>265274.71999999997</v>
      </c>
      <c r="K16" s="440">
        <v>0</v>
      </c>
      <c r="L16" s="440">
        <v>0</v>
      </c>
      <c r="M16" s="278">
        <f t="shared" si="1"/>
        <v>265274.71999999997</v>
      </c>
    </row>
    <row r="17" spans="1:13">
      <c r="A17" s="246" t="s">
        <v>633</v>
      </c>
      <c r="B17" s="109" t="s">
        <v>634</v>
      </c>
      <c r="C17" s="142"/>
      <c r="D17" s="440">
        <v>0</v>
      </c>
      <c r="E17" s="440"/>
      <c r="F17" s="440">
        <v>0</v>
      </c>
      <c r="G17" s="440">
        <v>0</v>
      </c>
      <c r="H17" s="440">
        <v>0</v>
      </c>
      <c r="I17" s="530">
        <v>0</v>
      </c>
      <c r="J17" s="530">
        <v>0</v>
      </c>
      <c r="K17" s="440">
        <v>0</v>
      </c>
      <c r="L17" s="440">
        <v>0</v>
      </c>
      <c r="M17" s="125">
        <f t="shared" si="1"/>
        <v>0</v>
      </c>
    </row>
    <row r="18" spans="1:13">
      <c r="A18" s="245" t="s">
        <v>384</v>
      </c>
      <c r="B18" s="108" t="s">
        <v>137</v>
      </c>
      <c r="C18" s="142"/>
      <c r="D18" s="440">
        <v>0</v>
      </c>
      <c r="E18" s="440"/>
      <c r="F18" s="440">
        <v>0</v>
      </c>
      <c r="G18" s="440">
        <v>0</v>
      </c>
      <c r="H18" s="440">
        <v>0</v>
      </c>
      <c r="I18" s="530">
        <v>0</v>
      </c>
      <c r="J18" s="530">
        <v>0</v>
      </c>
      <c r="K18" s="440">
        <v>0</v>
      </c>
      <c r="L18" s="440">
        <v>0</v>
      </c>
      <c r="M18" s="125">
        <f t="shared" si="1"/>
        <v>0</v>
      </c>
    </row>
    <row r="19" spans="1:13">
      <c r="A19" s="245" t="s">
        <v>385</v>
      </c>
      <c r="B19" s="108" t="s">
        <v>138</v>
      </c>
      <c r="C19" s="142"/>
      <c r="D19" s="440">
        <v>0</v>
      </c>
      <c r="E19" s="440"/>
      <c r="F19" s="440">
        <v>0</v>
      </c>
      <c r="G19" s="440">
        <v>0</v>
      </c>
      <c r="H19" s="440">
        <v>0</v>
      </c>
      <c r="I19" s="530">
        <v>0</v>
      </c>
      <c r="J19" s="530">
        <v>0</v>
      </c>
      <c r="K19" s="440">
        <v>0</v>
      </c>
      <c r="L19" s="440">
        <v>0</v>
      </c>
      <c r="M19" s="125">
        <f t="shared" si="1"/>
        <v>0</v>
      </c>
    </row>
    <row r="20" spans="1:13">
      <c r="A20" s="245" t="s">
        <v>386</v>
      </c>
      <c r="B20" s="108" t="s">
        <v>139</v>
      </c>
      <c r="C20" s="142"/>
      <c r="D20" s="440">
        <v>0</v>
      </c>
      <c r="E20" s="440"/>
      <c r="F20" s="440">
        <v>0</v>
      </c>
      <c r="G20" s="440">
        <v>0</v>
      </c>
      <c r="H20" s="440">
        <v>0</v>
      </c>
      <c r="I20" s="530">
        <v>0</v>
      </c>
      <c r="J20" s="530">
        <v>8400</v>
      </c>
      <c r="K20" s="440">
        <v>0</v>
      </c>
      <c r="L20" s="440">
        <v>0</v>
      </c>
      <c r="M20" s="125">
        <f t="shared" si="1"/>
        <v>8400</v>
      </c>
    </row>
    <row r="21" spans="1:13">
      <c r="A21" s="247" t="s">
        <v>387</v>
      </c>
      <c r="B21" s="110" t="s">
        <v>140</v>
      </c>
      <c r="C21" s="143"/>
      <c r="D21" s="440">
        <v>0</v>
      </c>
      <c r="E21" s="440"/>
      <c r="F21" s="440">
        <v>0</v>
      </c>
      <c r="G21" s="440">
        <v>0</v>
      </c>
      <c r="H21" s="440">
        <v>0</v>
      </c>
      <c r="I21" s="530">
        <v>0</v>
      </c>
      <c r="J21" s="530">
        <v>0</v>
      </c>
      <c r="K21" s="440">
        <v>0</v>
      </c>
      <c r="L21" s="440">
        <v>0</v>
      </c>
      <c r="M21" s="125">
        <f t="shared" si="1"/>
        <v>0</v>
      </c>
    </row>
    <row r="22" spans="1:13">
      <c r="A22" s="245" t="s">
        <v>353</v>
      </c>
      <c r="B22" s="108" t="s">
        <v>141</v>
      </c>
      <c r="C22" s="142"/>
      <c r="D22" s="440">
        <v>0</v>
      </c>
      <c r="E22" s="440"/>
      <c r="F22" s="440">
        <v>0</v>
      </c>
      <c r="G22" s="440">
        <v>0</v>
      </c>
      <c r="H22" s="440">
        <v>0</v>
      </c>
      <c r="I22" s="530">
        <v>0</v>
      </c>
      <c r="J22" s="530">
        <v>2000</v>
      </c>
      <c r="K22" s="440">
        <v>0</v>
      </c>
      <c r="L22" s="440">
        <v>0</v>
      </c>
      <c r="M22" s="125">
        <f t="shared" si="1"/>
        <v>2000</v>
      </c>
    </row>
    <row r="23" spans="1:13">
      <c r="A23" s="245" t="s">
        <v>371</v>
      </c>
      <c r="B23" s="108" t="s">
        <v>142</v>
      </c>
      <c r="C23" s="142"/>
      <c r="D23" s="440">
        <v>0</v>
      </c>
      <c r="E23" s="440"/>
      <c r="F23" s="440">
        <v>0</v>
      </c>
      <c r="G23" s="440">
        <v>0</v>
      </c>
      <c r="H23" s="440">
        <v>0</v>
      </c>
      <c r="I23" s="530">
        <v>0</v>
      </c>
      <c r="J23" s="530">
        <v>0</v>
      </c>
      <c r="K23" s="440">
        <v>0</v>
      </c>
      <c r="L23" s="440">
        <v>0</v>
      </c>
      <c r="M23" s="125">
        <f t="shared" si="1"/>
        <v>0</v>
      </c>
    </row>
    <row r="24" spans="1:13">
      <c r="A24" s="245" t="s">
        <v>388</v>
      </c>
      <c r="B24" s="108" t="s">
        <v>143</v>
      </c>
      <c r="C24" s="142"/>
      <c r="D24" s="440">
        <v>0</v>
      </c>
      <c r="E24" s="440"/>
      <c r="F24" s="440">
        <v>0</v>
      </c>
      <c r="G24" s="440">
        <v>0</v>
      </c>
      <c r="H24" s="440">
        <v>0</v>
      </c>
      <c r="I24" s="530">
        <v>0</v>
      </c>
      <c r="J24" s="530">
        <v>0</v>
      </c>
      <c r="K24" s="440">
        <v>0</v>
      </c>
      <c r="L24" s="440">
        <v>0</v>
      </c>
      <c r="M24" s="125">
        <f t="shared" si="1"/>
        <v>0</v>
      </c>
    </row>
    <row r="25" spans="1:13">
      <c r="A25" s="245" t="s">
        <v>389</v>
      </c>
      <c r="B25" s="108" t="s">
        <v>144</v>
      </c>
      <c r="C25" s="142"/>
      <c r="D25" s="440">
        <v>0</v>
      </c>
      <c r="E25" s="440"/>
      <c r="F25" s="440">
        <v>0</v>
      </c>
      <c r="G25" s="440">
        <v>0</v>
      </c>
      <c r="H25" s="440">
        <v>0</v>
      </c>
      <c r="I25" s="530">
        <v>0</v>
      </c>
      <c r="J25" s="530">
        <v>0</v>
      </c>
      <c r="K25" s="440">
        <v>0</v>
      </c>
      <c r="L25" s="440">
        <v>0</v>
      </c>
      <c r="M25" s="125">
        <f t="shared" si="1"/>
        <v>0</v>
      </c>
    </row>
    <row r="26" spans="1:13">
      <c r="A26" s="245" t="s">
        <v>390</v>
      </c>
      <c r="B26" s="108" t="s">
        <v>145</v>
      </c>
      <c r="C26" s="142"/>
      <c r="D26" s="440">
        <v>0</v>
      </c>
      <c r="E26" s="440"/>
      <c r="F26" s="440">
        <v>0</v>
      </c>
      <c r="G26" s="440">
        <v>0</v>
      </c>
      <c r="H26" s="440">
        <v>0</v>
      </c>
      <c r="I26" s="530">
        <v>0</v>
      </c>
      <c r="J26" s="530">
        <v>0</v>
      </c>
      <c r="K26" s="440">
        <v>0</v>
      </c>
      <c r="L26" s="440">
        <v>0</v>
      </c>
      <c r="M26" s="125">
        <f t="shared" si="1"/>
        <v>0</v>
      </c>
    </row>
    <row r="27" spans="1:13">
      <c r="A27" s="245" t="s">
        <v>361</v>
      </c>
      <c r="B27" s="108" t="s">
        <v>146</v>
      </c>
      <c r="C27" s="142"/>
      <c r="D27" s="440">
        <v>0</v>
      </c>
      <c r="E27" s="440"/>
      <c r="F27" s="440">
        <v>0</v>
      </c>
      <c r="G27" s="440">
        <v>0</v>
      </c>
      <c r="H27" s="440">
        <v>0</v>
      </c>
      <c r="I27" s="530">
        <v>0</v>
      </c>
      <c r="J27" s="530">
        <v>25046.7</v>
      </c>
      <c r="K27" s="440">
        <v>0</v>
      </c>
      <c r="L27" s="440">
        <v>0</v>
      </c>
      <c r="M27" s="125">
        <f t="shared" si="1"/>
        <v>25046.7</v>
      </c>
    </row>
    <row r="28" spans="1:13">
      <c r="A28" s="245" t="s">
        <v>391</v>
      </c>
      <c r="B28" s="108" t="s">
        <v>147</v>
      </c>
      <c r="C28" s="142"/>
      <c r="D28" s="440">
        <v>0</v>
      </c>
      <c r="E28" s="440"/>
      <c r="F28" s="440">
        <v>0</v>
      </c>
      <c r="G28" s="440">
        <v>0</v>
      </c>
      <c r="H28" s="440">
        <v>0</v>
      </c>
      <c r="I28" s="530">
        <v>0</v>
      </c>
      <c r="J28" s="530">
        <v>0</v>
      </c>
      <c r="K28" s="440">
        <v>0</v>
      </c>
      <c r="L28" s="440">
        <v>0</v>
      </c>
      <c r="M28" s="125">
        <f t="shared" si="1"/>
        <v>0</v>
      </c>
    </row>
    <row r="29" spans="1:13">
      <c r="A29" s="245" t="s">
        <v>358</v>
      </c>
      <c r="B29" s="108" t="s">
        <v>148</v>
      </c>
      <c r="C29" s="142"/>
      <c r="D29" s="440">
        <v>0</v>
      </c>
      <c r="E29" s="440"/>
      <c r="F29" s="440">
        <v>0</v>
      </c>
      <c r="G29" s="440">
        <v>0</v>
      </c>
      <c r="H29" s="440">
        <v>0</v>
      </c>
      <c r="I29" s="530">
        <v>0</v>
      </c>
      <c r="J29" s="530">
        <v>56464</v>
      </c>
      <c r="K29" s="440">
        <v>14982</v>
      </c>
      <c r="L29" s="440">
        <v>0</v>
      </c>
      <c r="M29" s="125">
        <f t="shared" si="1"/>
        <v>71446</v>
      </c>
    </row>
    <row r="30" spans="1:13">
      <c r="A30" s="245" t="s">
        <v>392</v>
      </c>
      <c r="B30" s="108" t="s">
        <v>149</v>
      </c>
      <c r="C30" s="142"/>
      <c r="D30" s="440">
        <v>0</v>
      </c>
      <c r="E30" s="440"/>
      <c r="F30" s="440">
        <v>0</v>
      </c>
      <c r="G30" s="440">
        <v>0</v>
      </c>
      <c r="H30" s="440">
        <v>0</v>
      </c>
      <c r="I30" s="530">
        <v>0</v>
      </c>
      <c r="J30" s="530">
        <v>0</v>
      </c>
      <c r="K30" s="440">
        <v>0</v>
      </c>
      <c r="L30" s="440">
        <v>0</v>
      </c>
      <c r="M30" s="125">
        <f t="shared" si="1"/>
        <v>0</v>
      </c>
    </row>
    <row r="31" spans="1:13">
      <c r="A31" s="245" t="s">
        <v>393</v>
      </c>
      <c r="B31" s="108" t="s">
        <v>150</v>
      </c>
      <c r="C31" s="142"/>
      <c r="D31" s="440">
        <v>0</v>
      </c>
      <c r="E31" s="440"/>
      <c r="F31" s="440">
        <v>0</v>
      </c>
      <c r="G31" s="440">
        <v>0</v>
      </c>
      <c r="H31" s="440">
        <v>0</v>
      </c>
      <c r="I31" s="530">
        <v>0</v>
      </c>
      <c r="J31" s="530">
        <v>15000</v>
      </c>
      <c r="K31" s="440">
        <v>0</v>
      </c>
      <c r="L31" s="440">
        <v>0</v>
      </c>
      <c r="M31" s="125">
        <f t="shared" si="1"/>
        <v>15000</v>
      </c>
    </row>
    <row r="32" spans="1:13">
      <c r="A32" s="245" t="s">
        <v>394</v>
      </c>
      <c r="B32" s="108" t="s">
        <v>151</v>
      </c>
      <c r="C32" s="142"/>
      <c r="D32" s="440">
        <v>0</v>
      </c>
      <c r="E32" s="440"/>
      <c r="F32" s="440">
        <v>0</v>
      </c>
      <c r="G32" s="440">
        <v>0</v>
      </c>
      <c r="H32" s="440">
        <v>0</v>
      </c>
      <c r="I32" s="530">
        <v>0</v>
      </c>
      <c r="J32" s="530">
        <v>0</v>
      </c>
      <c r="K32" s="440">
        <v>0</v>
      </c>
      <c r="L32" s="440">
        <v>0</v>
      </c>
      <c r="M32" s="125">
        <f t="shared" si="1"/>
        <v>0</v>
      </c>
    </row>
    <row r="33" spans="1:13">
      <c r="A33" s="245" t="s">
        <v>395</v>
      </c>
      <c r="B33" s="108" t="s">
        <v>152</v>
      </c>
      <c r="C33" s="142"/>
      <c r="D33" s="440">
        <v>0</v>
      </c>
      <c r="E33" s="440"/>
      <c r="F33" s="440">
        <v>0</v>
      </c>
      <c r="G33" s="440">
        <v>0</v>
      </c>
      <c r="H33" s="440">
        <v>0</v>
      </c>
      <c r="I33" s="530">
        <v>0</v>
      </c>
      <c r="J33" s="530">
        <v>0</v>
      </c>
      <c r="K33" s="440">
        <v>0</v>
      </c>
      <c r="L33" s="440">
        <v>0</v>
      </c>
      <c r="M33" s="125">
        <f t="shared" si="1"/>
        <v>0</v>
      </c>
    </row>
    <row r="34" spans="1:13">
      <c r="A34" s="245" t="s">
        <v>396</v>
      </c>
      <c r="B34" s="108" t="s">
        <v>153</v>
      </c>
      <c r="C34" s="142"/>
      <c r="D34" s="440">
        <v>0</v>
      </c>
      <c r="E34" s="440"/>
      <c r="F34" s="440">
        <v>0</v>
      </c>
      <c r="G34" s="440">
        <v>0</v>
      </c>
      <c r="H34" s="440">
        <v>0</v>
      </c>
      <c r="I34" s="530">
        <v>0</v>
      </c>
      <c r="J34" s="530">
        <v>0</v>
      </c>
      <c r="K34" s="440">
        <v>0</v>
      </c>
      <c r="L34" s="440">
        <v>0</v>
      </c>
      <c r="M34" s="125">
        <f t="shared" si="1"/>
        <v>0</v>
      </c>
    </row>
    <row r="35" spans="1:13">
      <c r="A35" s="245" t="s">
        <v>397</v>
      </c>
      <c r="B35" s="108" t="s">
        <v>154</v>
      </c>
      <c r="C35" s="142"/>
      <c r="D35" s="440">
        <v>0</v>
      </c>
      <c r="E35" s="440"/>
      <c r="F35" s="440">
        <v>0</v>
      </c>
      <c r="G35" s="440">
        <v>0</v>
      </c>
      <c r="H35" s="440">
        <v>0</v>
      </c>
      <c r="I35" s="530">
        <v>0</v>
      </c>
      <c r="J35" s="530">
        <v>0</v>
      </c>
      <c r="K35" s="440">
        <v>0</v>
      </c>
      <c r="L35" s="440">
        <v>0</v>
      </c>
      <c r="M35" s="125">
        <f t="shared" si="1"/>
        <v>0</v>
      </c>
    </row>
    <row r="36" spans="1:13">
      <c r="A36" s="245" t="s">
        <v>398</v>
      </c>
      <c r="B36" s="108" t="s">
        <v>155</v>
      </c>
      <c r="C36" s="142"/>
      <c r="D36" s="440">
        <v>0</v>
      </c>
      <c r="E36" s="440"/>
      <c r="F36" s="440">
        <v>0</v>
      </c>
      <c r="G36" s="440">
        <v>0</v>
      </c>
      <c r="H36" s="440">
        <v>0</v>
      </c>
      <c r="I36" s="530">
        <v>0</v>
      </c>
      <c r="J36" s="530">
        <v>0</v>
      </c>
      <c r="K36" s="440">
        <v>0</v>
      </c>
      <c r="L36" s="440">
        <v>0</v>
      </c>
      <c r="M36" s="125">
        <f t="shared" si="1"/>
        <v>0</v>
      </c>
    </row>
    <row r="37" spans="1:13">
      <c r="A37" s="245" t="s">
        <v>399</v>
      </c>
      <c r="B37" s="108" t="s">
        <v>156</v>
      </c>
      <c r="C37" s="142"/>
      <c r="D37" s="440">
        <v>0</v>
      </c>
      <c r="E37" s="440"/>
      <c r="F37" s="440">
        <v>0</v>
      </c>
      <c r="G37" s="440">
        <v>0</v>
      </c>
      <c r="H37" s="440">
        <v>0</v>
      </c>
      <c r="I37" s="530">
        <v>0</v>
      </c>
      <c r="J37" s="530">
        <v>0</v>
      </c>
      <c r="K37" s="440">
        <v>0</v>
      </c>
      <c r="L37" s="440">
        <v>0</v>
      </c>
      <c r="M37" s="125">
        <f t="shared" si="1"/>
        <v>0</v>
      </c>
    </row>
    <row r="38" spans="1:13">
      <c r="A38" s="245" t="s">
        <v>400</v>
      </c>
      <c r="B38" s="108" t="s">
        <v>157</v>
      </c>
      <c r="C38" s="142"/>
      <c r="D38" s="440">
        <v>0</v>
      </c>
      <c r="E38" s="440"/>
      <c r="F38" s="440">
        <v>0</v>
      </c>
      <c r="G38" s="440">
        <v>0</v>
      </c>
      <c r="H38" s="440">
        <v>0</v>
      </c>
      <c r="I38" s="530">
        <v>0</v>
      </c>
      <c r="J38" s="530">
        <v>0</v>
      </c>
      <c r="K38" s="440">
        <v>0</v>
      </c>
      <c r="L38" s="440">
        <v>0</v>
      </c>
      <c r="M38" s="125">
        <f t="shared" si="1"/>
        <v>0</v>
      </c>
    </row>
    <row r="39" spans="1:13">
      <c r="A39" s="245" t="s">
        <v>401</v>
      </c>
      <c r="B39" s="108" t="s">
        <v>158</v>
      </c>
      <c r="C39" s="142"/>
      <c r="D39" s="440">
        <v>0</v>
      </c>
      <c r="E39" s="440"/>
      <c r="F39" s="440">
        <v>0</v>
      </c>
      <c r="G39" s="440">
        <v>0</v>
      </c>
      <c r="H39" s="440">
        <v>0</v>
      </c>
      <c r="I39" s="530">
        <v>0</v>
      </c>
      <c r="J39" s="530">
        <v>2000</v>
      </c>
      <c r="K39" s="440">
        <v>0</v>
      </c>
      <c r="L39" s="440">
        <v>0</v>
      </c>
      <c r="M39" s="125">
        <f t="shared" si="1"/>
        <v>2000</v>
      </c>
    </row>
    <row r="40" spans="1:13">
      <c r="A40" s="245" t="s">
        <v>402</v>
      </c>
      <c r="B40" s="108" t="s">
        <v>159</v>
      </c>
      <c r="C40" s="142"/>
      <c r="D40" s="440">
        <v>0</v>
      </c>
      <c r="E40" s="440"/>
      <c r="F40" s="440">
        <v>0</v>
      </c>
      <c r="G40" s="440">
        <v>0</v>
      </c>
      <c r="H40" s="440">
        <v>0</v>
      </c>
      <c r="I40" s="530">
        <v>0</v>
      </c>
      <c r="J40" s="530">
        <v>0</v>
      </c>
      <c r="K40" s="440">
        <v>0</v>
      </c>
      <c r="L40" s="440">
        <v>0</v>
      </c>
      <c r="M40" s="125">
        <f t="shared" si="1"/>
        <v>0</v>
      </c>
    </row>
    <row r="41" spans="1:13">
      <c r="A41" s="235" t="s">
        <v>403</v>
      </c>
      <c r="B41" s="110" t="s">
        <v>160</v>
      </c>
      <c r="C41" s="144"/>
      <c r="D41" s="440">
        <v>14800</v>
      </c>
      <c r="E41" s="440"/>
      <c r="F41" s="440">
        <v>0</v>
      </c>
      <c r="G41" s="440">
        <v>0</v>
      </c>
      <c r="H41" s="440">
        <v>0</v>
      </c>
      <c r="I41" s="530">
        <v>0</v>
      </c>
      <c r="J41" s="530">
        <v>0</v>
      </c>
      <c r="K41" s="440">
        <v>0</v>
      </c>
      <c r="L41" s="440">
        <v>0</v>
      </c>
      <c r="M41" s="125">
        <f t="shared" si="1"/>
        <v>14800</v>
      </c>
    </row>
    <row r="42" spans="1:13">
      <c r="A42" s="245" t="s">
        <v>404</v>
      </c>
      <c r="B42" s="108" t="s">
        <v>161</v>
      </c>
      <c r="C42" s="142"/>
      <c r="D42" s="440">
        <v>0</v>
      </c>
      <c r="E42" s="440"/>
      <c r="F42" s="440">
        <v>0</v>
      </c>
      <c r="G42" s="440">
        <v>0</v>
      </c>
      <c r="H42" s="440">
        <v>0</v>
      </c>
      <c r="I42" s="530">
        <v>0</v>
      </c>
      <c r="J42" s="530">
        <v>0</v>
      </c>
      <c r="K42" s="440">
        <v>0</v>
      </c>
      <c r="L42" s="440">
        <v>0</v>
      </c>
      <c r="M42" s="125">
        <f t="shared" si="1"/>
        <v>0</v>
      </c>
    </row>
    <row r="43" spans="1:13" ht="25.5">
      <c r="A43" s="290" t="s">
        <v>697</v>
      </c>
      <c r="B43" s="291" t="s">
        <v>708</v>
      </c>
      <c r="C43" s="339" t="s">
        <v>125</v>
      </c>
      <c r="D43" s="439">
        <v>0</v>
      </c>
      <c r="E43" s="439"/>
      <c r="F43" s="439">
        <v>0</v>
      </c>
      <c r="G43" s="439">
        <v>0</v>
      </c>
      <c r="H43" s="439">
        <v>0</v>
      </c>
      <c r="I43" s="529">
        <v>0</v>
      </c>
      <c r="J43" s="529">
        <v>49374.45</v>
      </c>
      <c r="K43" s="439">
        <v>0</v>
      </c>
      <c r="L43" s="439">
        <v>0</v>
      </c>
      <c r="M43" s="280">
        <f t="shared" si="1"/>
        <v>49374.45</v>
      </c>
    </row>
    <row r="44" spans="1:13" ht="25.5">
      <c r="A44" s="288" t="s">
        <v>698</v>
      </c>
      <c r="B44" s="289" t="s">
        <v>705</v>
      </c>
      <c r="C44" s="294"/>
      <c r="D44" s="440">
        <v>0</v>
      </c>
      <c r="E44" s="440"/>
      <c r="F44" s="440">
        <v>0</v>
      </c>
      <c r="G44" s="440">
        <v>0</v>
      </c>
      <c r="H44" s="440">
        <v>0</v>
      </c>
      <c r="I44" s="530">
        <v>0</v>
      </c>
      <c r="J44" s="530">
        <v>69726.16</v>
      </c>
      <c r="K44" s="440">
        <v>0</v>
      </c>
      <c r="L44" s="440">
        <v>0</v>
      </c>
      <c r="M44" s="278">
        <f t="shared" si="1"/>
        <v>69726.16</v>
      </c>
    </row>
    <row r="45" spans="1:13" ht="25.5">
      <c r="A45" s="290" t="s">
        <v>699</v>
      </c>
      <c r="B45" s="291" t="s">
        <v>706</v>
      </c>
      <c r="C45" s="339" t="s">
        <v>125</v>
      </c>
      <c r="D45" s="439">
        <v>0</v>
      </c>
      <c r="E45" s="439"/>
      <c r="F45" s="439">
        <v>0</v>
      </c>
      <c r="G45" s="439">
        <v>0</v>
      </c>
      <c r="H45" s="439">
        <v>0</v>
      </c>
      <c r="I45" s="529">
        <v>0</v>
      </c>
      <c r="J45" s="529">
        <v>0</v>
      </c>
      <c r="K45" s="439">
        <v>0</v>
      </c>
      <c r="L45" s="439">
        <v>0</v>
      </c>
      <c r="M45" s="280">
        <f t="shared" si="1"/>
        <v>0</v>
      </c>
    </row>
    <row r="46" spans="1:13" ht="25.5">
      <c r="A46" s="288" t="s">
        <v>700</v>
      </c>
      <c r="B46" s="289" t="s">
        <v>707</v>
      </c>
      <c r="C46" s="294"/>
      <c r="D46" s="440">
        <v>0</v>
      </c>
      <c r="E46" s="440"/>
      <c r="F46" s="440">
        <v>0</v>
      </c>
      <c r="G46" s="440">
        <v>0</v>
      </c>
      <c r="H46" s="440">
        <v>0</v>
      </c>
      <c r="I46" s="530">
        <v>0</v>
      </c>
      <c r="J46" s="530">
        <v>0</v>
      </c>
      <c r="K46" s="440">
        <v>0</v>
      </c>
      <c r="L46" s="440">
        <v>0</v>
      </c>
      <c r="M46" s="278">
        <f t="shared" si="1"/>
        <v>0</v>
      </c>
    </row>
    <row r="47" spans="1:13" ht="25.5">
      <c r="A47" s="290" t="s">
        <v>701</v>
      </c>
      <c r="B47" s="291" t="s">
        <v>709</v>
      </c>
      <c r="C47" s="339" t="s">
        <v>125</v>
      </c>
      <c r="D47" s="439">
        <v>0</v>
      </c>
      <c r="E47" s="439"/>
      <c r="F47" s="439">
        <v>0</v>
      </c>
      <c r="G47" s="439">
        <v>0</v>
      </c>
      <c r="H47" s="439">
        <v>0</v>
      </c>
      <c r="I47" s="529">
        <v>0</v>
      </c>
      <c r="J47" s="529">
        <v>0</v>
      </c>
      <c r="K47" s="439">
        <v>0</v>
      </c>
      <c r="L47" s="439">
        <v>0</v>
      </c>
      <c r="M47" s="280">
        <f t="shared" si="1"/>
        <v>0</v>
      </c>
    </row>
    <row r="48" spans="1:13" ht="25.5">
      <c r="A48" s="288" t="s">
        <v>702</v>
      </c>
      <c r="B48" s="289" t="s">
        <v>710</v>
      </c>
      <c r="C48" s="294"/>
      <c r="D48" s="440">
        <v>0</v>
      </c>
      <c r="E48" s="440"/>
      <c r="F48" s="440">
        <v>0</v>
      </c>
      <c r="G48" s="440">
        <v>0</v>
      </c>
      <c r="H48" s="440">
        <v>0</v>
      </c>
      <c r="I48" s="530">
        <v>0</v>
      </c>
      <c r="J48" s="530">
        <v>0</v>
      </c>
      <c r="K48" s="440">
        <v>0</v>
      </c>
      <c r="L48" s="440">
        <v>0</v>
      </c>
      <c r="M48" s="278">
        <f t="shared" si="1"/>
        <v>0</v>
      </c>
    </row>
    <row r="49" spans="1:13" ht="25.5">
      <c r="A49" s="290" t="s">
        <v>703</v>
      </c>
      <c r="B49" s="291" t="s">
        <v>711</v>
      </c>
      <c r="C49" s="339" t="s">
        <v>125</v>
      </c>
      <c r="D49" s="439">
        <v>0</v>
      </c>
      <c r="E49" s="439"/>
      <c r="F49" s="439">
        <v>0</v>
      </c>
      <c r="G49" s="439">
        <v>0</v>
      </c>
      <c r="H49" s="439">
        <v>0</v>
      </c>
      <c r="I49" s="529">
        <v>0</v>
      </c>
      <c r="J49" s="529">
        <v>0</v>
      </c>
      <c r="K49" s="439">
        <v>0</v>
      </c>
      <c r="L49" s="439">
        <v>0</v>
      </c>
      <c r="M49" s="280">
        <f t="shared" si="1"/>
        <v>0</v>
      </c>
    </row>
    <row r="50" spans="1:13" ht="25.5">
      <c r="A50" s="288" t="s">
        <v>704</v>
      </c>
      <c r="B50" s="289" t="s">
        <v>712</v>
      </c>
      <c r="C50" s="294"/>
      <c r="D50" s="440">
        <v>0</v>
      </c>
      <c r="E50" s="440"/>
      <c r="F50" s="440">
        <v>0</v>
      </c>
      <c r="G50" s="440">
        <v>0</v>
      </c>
      <c r="H50" s="440">
        <v>0</v>
      </c>
      <c r="I50" s="530">
        <v>0</v>
      </c>
      <c r="J50" s="530">
        <v>0</v>
      </c>
      <c r="K50" s="440">
        <v>0</v>
      </c>
      <c r="L50" s="440">
        <v>0</v>
      </c>
      <c r="M50" s="278">
        <f t="shared" si="1"/>
        <v>0</v>
      </c>
    </row>
    <row r="51" spans="1:13">
      <c r="A51" s="245" t="s">
        <v>405</v>
      </c>
      <c r="B51" s="108" t="s">
        <v>162</v>
      </c>
      <c r="C51" s="142"/>
      <c r="D51" s="440">
        <v>0</v>
      </c>
      <c r="E51" s="440"/>
      <c r="F51" s="440">
        <v>0</v>
      </c>
      <c r="G51" s="440">
        <v>0</v>
      </c>
      <c r="H51" s="440">
        <v>0</v>
      </c>
      <c r="I51" s="530">
        <v>0</v>
      </c>
      <c r="J51" s="530">
        <v>0</v>
      </c>
      <c r="K51" s="440">
        <v>0</v>
      </c>
      <c r="L51" s="440">
        <v>0</v>
      </c>
      <c r="M51" s="125">
        <f t="shared" si="1"/>
        <v>0</v>
      </c>
    </row>
    <row r="52" spans="1:13">
      <c r="A52" s="245" t="s">
        <v>406</v>
      </c>
      <c r="B52" s="108" t="s">
        <v>163</v>
      </c>
      <c r="C52" s="142"/>
      <c r="D52" s="440">
        <v>0</v>
      </c>
      <c r="E52" s="440"/>
      <c r="F52" s="440">
        <v>0</v>
      </c>
      <c r="G52" s="440">
        <v>0</v>
      </c>
      <c r="H52" s="440">
        <v>0</v>
      </c>
      <c r="I52" s="530">
        <v>0</v>
      </c>
      <c r="J52" s="530">
        <v>0</v>
      </c>
      <c r="K52" s="440">
        <v>0</v>
      </c>
      <c r="L52" s="440">
        <v>0</v>
      </c>
      <c r="M52" s="125">
        <f t="shared" si="1"/>
        <v>0</v>
      </c>
    </row>
    <row r="53" spans="1:13">
      <c r="A53" s="245" t="s">
        <v>407</v>
      </c>
      <c r="B53" s="108" t="s">
        <v>164</v>
      </c>
      <c r="C53" s="142"/>
      <c r="D53" s="440">
        <v>0</v>
      </c>
      <c r="E53" s="440"/>
      <c r="F53" s="440">
        <v>0</v>
      </c>
      <c r="G53" s="440">
        <v>0</v>
      </c>
      <c r="H53" s="440">
        <v>0</v>
      </c>
      <c r="I53" s="530">
        <v>0</v>
      </c>
      <c r="J53" s="530">
        <v>0</v>
      </c>
      <c r="K53" s="440">
        <v>0</v>
      </c>
      <c r="L53" s="440">
        <v>0</v>
      </c>
      <c r="M53" s="125">
        <f t="shared" si="1"/>
        <v>0</v>
      </c>
    </row>
    <row r="54" spans="1:13">
      <c r="A54" s="245" t="s">
        <v>408</v>
      </c>
      <c r="B54" s="108" t="s">
        <v>165</v>
      </c>
      <c r="C54" s="142"/>
      <c r="D54" s="440">
        <v>0</v>
      </c>
      <c r="E54" s="440"/>
      <c r="F54" s="440">
        <v>0</v>
      </c>
      <c r="G54" s="440">
        <v>0</v>
      </c>
      <c r="H54" s="440">
        <v>0</v>
      </c>
      <c r="I54" s="530">
        <v>0</v>
      </c>
      <c r="J54" s="530">
        <v>0</v>
      </c>
      <c r="K54" s="440">
        <v>0</v>
      </c>
      <c r="L54" s="440">
        <v>0</v>
      </c>
      <c r="M54" s="125">
        <f t="shared" si="1"/>
        <v>0</v>
      </c>
    </row>
    <row r="55" spans="1:13">
      <c r="A55" s="245" t="s">
        <v>409</v>
      </c>
      <c r="B55" s="108" t="s">
        <v>166</v>
      </c>
      <c r="C55" s="142"/>
      <c r="D55" s="440">
        <v>0</v>
      </c>
      <c r="E55" s="440"/>
      <c r="F55" s="440">
        <v>0</v>
      </c>
      <c r="G55" s="440">
        <v>0</v>
      </c>
      <c r="H55" s="440">
        <v>0</v>
      </c>
      <c r="I55" s="530">
        <v>0</v>
      </c>
      <c r="J55" s="530">
        <v>0</v>
      </c>
      <c r="K55" s="440">
        <v>0</v>
      </c>
      <c r="L55" s="440">
        <v>0</v>
      </c>
      <c r="M55" s="125">
        <f t="shared" si="1"/>
        <v>0</v>
      </c>
    </row>
    <row r="56" spans="1:13">
      <c r="A56" s="245" t="s">
        <v>410</v>
      </c>
      <c r="B56" s="108" t="s">
        <v>167</v>
      </c>
      <c r="C56" s="142"/>
      <c r="D56" s="440">
        <v>0</v>
      </c>
      <c r="E56" s="440"/>
      <c r="F56" s="440">
        <v>0</v>
      </c>
      <c r="G56" s="440">
        <v>0</v>
      </c>
      <c r="H56" s="440">
        <v>0</v>
      </c>
      <c r="I56" s="530">
        <v>0</v>
      </c>
      <c r="J56" s="530">
        <v>0</v>
      </c>
      <c r="K56" s="440">
        <v>0</v>
      </c>
      <c r="L56" s="440">
        <v>0</v>
      </c>
      <c r="M56" s="125">
        <f t="shared" si="1"/>
        <v>0</v>
      </c>
    </row>
    <row r="57" spans="1:13">
      <c r="A57" s="245" t="s">
        <v>411</v>
      </c>
      <c r="B57" s="108" t="s">
        <v>168</v>
      </c>
      <c r="C57" s="142"/>
      <c r="D57" s="440">
        <v>0</v>
      </c>
      <c r="E57" s="440"/>
      <c r="F57" s="440">
        <v>0</v>
      </c>
      <c r="G57" s="440">
        <v>0</v>
      </c>
      <c r="H57" s="440">
        <v>0</v>
      </c>
      <c r="I57" s="530">
        <v>0</v>
      </c>
      <c r="J57" s="530">
        <v>0</v>
      </c>
      <c r="K57" s="440">
        <v>0</v>
      </c>
      <c r="L57" s="440">
        <v>0</v>
      </c>
      <c r="M57" s="125">
        <f t="shared" si="1"/>
        <v>0</v>
      </c>
    </row>
    <row r="58" spans="1:13">
      <c r="A58" s="245" t="s">
        <v>412</v>
      </c>
      <c r="B58" s="108" t="s">
        <v>169</v>
      </c>
      <c r="C58" s="142"/>
      <c r="D58" s="441">
        <v>0</v>
      </c>
      <c r="E58" s="440"/>
      <c r="F58" s="440">
        <v>0</v>
      </c>
      <c r="G58" s="440">
        <v>0</v>
      </c>
      <c r="H58" s="440">
        <v>0</v>
      </c>
      <c r="I58" s="530">
        <v>0</v>
      </c>
      <c r="J58" s="530">
        <v>0</v>
      </c>
      <c r="K58" s="440">
        <v>0</v>
      </c>
      <c r="L58" s="440">
        <v>0</v>
      </c>
      <c r="M58" s="125">
        <f t="shared" si="1"/>
        <v>0</v>
      </c>
    </row>
    <row r="59" spans="1:13">
      <c r="A59" s="245" t="s">
        <v>413</v>
      </c>
      <c r="B59" s="108" t="s">
        <v>661</v>
      </c>
      <c r="C59" s="142"/>
      <c r="D59" s="441">
        <v>0</v>
      </c>
      <c r="E59" s="440"/>
      <c r="F59" s="440">
        <v>0</v>
      </c>
      <c r="G59" s="440">
        <v>500</v>
      </c>
      <c r="H59" s="440">
        <v>0</v>
      </c>
      <c r="I59" s="530">
        <v>700</v>
      </c>
      <c r="J59" s="530">
        <v>18000</v>
      </c>
      <c r="K59" s="440">
        <v>0</v>
      </c>
      <c r="L59" s="440">
        <v>0</v>
      </c>
      <c r="M59" s="125">
        <f t="shared" si="1"/>
        <v>19200</v>
      </c>
    </row>
    <row r="60" spans="1:13">
      <c r="A60" s="245" t="s">
        <v>414</v>
      </c>
      <c r="B60" s="108" t="s">
        <v>662</v>
      </c>
      <c r="C60" s="142"/>
      <c r="D60" s="441">
        <v>0</v>
      </c>
      <c r="E60" s="440"/>
      <c r="F60" s="440">
        <v>0</v>
      </c>
      <c r="G60" s="440">
        <v>0</v>
      </c>
      <c r="H60" s="440">
        <v>0</v>
      </c>
      <c r="I60" s="530">
        <v>0</v>
      </c>
      <c r="J60" s="530">
        <v>0</v>
      </c>
      <c r="K60" s="440">
        <v>0</v>
      </c>
      <c r="L60" s="440">
        <v>0</v>
      </c>
      <c r="M60" s="125">
        <f t="shared" si="1"/>
        <v>0</v>
      </c>
    </row>
    <row r="61" spans="1:13">
      <c r="A61" s="245" t="s">
        <v>415</v>
      </c>
      <c r="B61" s="108" t="s">
        <v>663</v>
      </c>
      <c r="C61" s="142"/>
      <c r="D61" s="441">
        <v>0</v>
      </c>
      <c r="E61" s="440"/>
      <c r="F61" s="440">
        <v>0</v>
      </c>
      <c r="G61" s="440">
        <v>0</v>
      </c>
      <c r="H61" s="440">
        <v>0</v>
      </c>
      <c r="I61" s="530">
        <v>0</v>
      </c>
      <c r="J61" s="530">
        <v>0</v>
      </c>
      <c r="K61" s="440">
        <v>0</v>
      </c>
      <c r="L61" s="440">
        <v>0</v>
      </c>
      <c r="M61" s="125">
        <f t="shared" si="1"/>
        <v>0</v>
      </c>
    </row>
    <row r="62" spans="1:13">
      <c r="A62" s="245" t="s">
        <v>416</v>
      </c>
      <c r="B62" s="108" t="s">
        <v>664</v>
      </c>
      <c r="C62" s="142"/>
      <c r="D62" s="441">
        <v>0</v>
      </c>
      <c r="E62" s="440"/>
      <c r="F62" s="440">
        <v>0</v>
      </c>
      <c r="G62" s="440">
        <v>0</v>
      </c>
      <c r="H62" s="440">
        <v>0</v>
      </c>
      <c r="I62" s="530">
        <v>0</v>
      </c>
      <c r="J62" s="530">
        <v>0</v>
      </c>
      <c r="K62" s="440">
        <v>0</v>
      </c>
      <c r="L62" s="440">
        <v>0</v>
      </c>
      <c r="M62" s="125">
        <f t="shared" si="1"/>
        <v>0</v>
      </c>
    </row>
    <row r="63" spans="1:13">
      <c r="A63" s="249" t="s">
        <v>667</v>
      </c>
      <c r="B63" s="231" t="s">
        <v>668</v>
      </c>
      <c r="C63" s="232"/>
      <c r="D63" s="441">
        <v>0</v>
      </c>
      <c r="E63" s="440"/>
      <c r="F63" s="440">
        <v>0</v>
      </c>
      <c r="G63" s="440">
        <v>500</v>
      </c>
      <c r="H63" s="440">
        <v>0</v>
      </c>
      <c r="I63" s="530">
        <v>700</v>
      </c>
      <c r="J63" s="530">
        <v>5000</v>
      </c>
      <c r="K63" s="440">
        <v>0</v>
      </c>
      <c r="L63" s="440">
        <v>0</v>
      </c>
      <c r="M63" s="125">
        <f>SUM(D63:L63)</f>
        <v>6200</v>
      </c>
    </row>
    <row r="64" spans="1:13">
      <c r="A64" s="245" t="s">
        <v>417</v>
      </c>
      <c r="B64" s="108" t="s">
        <v>170</v>
      </c>
      <c r="C64" s="142"/>
      <c r="D64" s="441">
        <v>0</v>
      </c>
      <c r="E64" s="440"/>
      <c r="F64" s="440">
        <v>0</v>
      </c>
      <c r="G64" s="440">
        <v>500</v>
      </c>
      <c r="H64" s="440">
        <v>0</v>
      </c>
      <c r="I64" s="530">
        <v>700</v>
      </c>
      <c r="J64" s="530">
        <v>9000</v>
      </c>
      <c r="K64" s="440">
        <v>0</v>
      </c>
      <c r="L64" s="440">
        <v>0</v>
      </c>
      <c r="M64" s="125">
        <f t="shared" si="1"/>
        <v>10200</v>
      </c>
    </row>
    <row r="65" spans="1:14">
      <c r="A65" s="245" t="s">
        <v>418</v>
      </c>
      <c r="B65" s="108" t="s">
        <v>171</v>
      </c>
      <c r="C65" s="142"/>
      <c r="D65" s="441">
        <v>0</v>
      </c>
      <c r="E65" s="440"/>
      <c r="F65" s="440">
        <v>0</v>
      </c>
      <c r="G65" s="440">
        <v>0</v>
      </c>
      <c r="H65" s="440">
        <v>0</v>
      </c>
      <c r="I65" s="530">
        <v>0</v>
      </c>
      <c r="J65" s="530">
        <v>0</v>
      </c>
      <c r="K65" s="440">
        <v>0</v>
      </c>
      <c r="L65" s="440">
        <v>0</v>
      </c>
      <c r="M65" s="125">
        <f t="shared" si="1"/>
        <v>0</v>
      </c>
    </row>
    <row r="66" spans="1:14">
      <c r="A66" s="245" t="s">
        <v>419</v>
      </c>
      <c r="B66" s="108" t="s">
        <v>665</v>
      </c>
      <c r="C66" s="142"/>
      <c r="D66" s="441">
        <v>0</v>
      </c>
      <c r="E66" s="440"/>
      <c r="F66" s="440">
        <v>0</v>
      </c>
      <c r="G66" s="440">
        <v>2000</v>
      </c>
      <c r="H66" s="440">
        <v>0</v>
      </c>
      <c r="I66" s="530">
        <v>0</v>
      </c>
      <c r="J66" s="530">
        <v>1500</v>
      </c>
      <c r="K66" s="440">
        <v>0</v>
      </c>
      <c r="L66" s="440">
        <v>0</v>
      </c>
      <c r="M66" s="125">
        <f t="shared" si="1"/>
        <v>3500</v>
      </c>
    </row>
    <row r="67" spans="1:14">
      <c r="A67" s="245" t="s">
        <v>420</v>
      </c>
      <c r="B67" s="108" t="s">
        <v>172</v>
      </c>
      <c r="C67" s="142"/>
      <c r="D67" s="441">
        <v>0</v>
      </c>
      <c r="E67" s="440"/>
      <c r="F67" s="440">
        <v>0</v>
      </c>
      <c r="G67" s="440">
        <v>0</v>
      </c>
      <c r="H67" s="440">
        <v>0</v>
      </c>
      <c r="I67" s="530">
        <v>0</v>
      </c>
      <c r="J67" s="530">
        <v>500</v>
      </c>
      <c r="K67" s="440">
        <v>0</v>
      </c>
      <c r="L67" s="440">
        <v>0</v>
      </c>
      <c r="M67" s="125">
        <f t="shared" si="1"/>
        <v>500</v>
      </c>
    </row>
    <row r="68" spans="1:14">
      <c r="A68" s="249" t="s">
        <v>669</v>
      </c>
      <c r="B68" s="231" t="s">
        <v>670</v>
      </c>
      <c r="C68" s="232"/>
      <c r="D68" s="441">
        <v>0</v>
      </c>
      <c r="E68" s="440"/>
      <c r="F68" s="440">
        <v>0</v>
      </c>
      <c r="G68" s="440">
        <v>0</v>
      </c>
      <c r="H68" s="440">
        <v>0</v>
      </c>
      <c r="I68" s="530">
        <v>0</v>
      </c>
      <c r="J68" s="530">
        <v>800</v>
      </c>
      <c r="K68" s="440">
        <v>0</v>
      </c>
      <c r="L68" s="440">
        <v>0</v>
      </c>
      <c r="M68" s="125">
        <f t="shared" si="1"/>
        <v>800</v>
      </c>
    </row>
    <row r="69" spans="1:14">
      <c r="A69" s="235" t="s">
        <v>421</v>
      </c>
      <c r="B69" s="110" t="s">
        <v>666</v>
      </c>
      <c r="C69" s="144"/>
      <c r="D69" s="441">
        <v>0</v>
      </c>
      <c r="E69" s="440"/>
      <c r="F69" s="440">
        <v>0</v>
      </c>
      <c r="G69" s="440">
        <v>500</v>
      </c>
      <c r="H69" s="440">
        <v>0</v>
      </c>
      <c r="I69" s="530">
        <v>0</v>
      </c>
      <c r="J69" s="530">
        <v>3300</v>
      </c>
      <c r="K69" s="440">
        <v>0</v>
      </c>
      <c r="L69" s="440">
        <v>0</v>
      </c>
      <c r="M69" s="125">
        <f t="shared" si="1"/>
        <v>3800</v>
      </c>
    </row>
    <row r="70" spans="1:14">
      <c r="A70" s="235" t="s">
        <v>422</v>
      </c>
      <c r="B70" s="110" t="s">
        <v>173</v>
      </c>
      <c r="C70" s="144"/>
      <c r="D70" s="441">
        <v>0</v>
      </c>
      <c r="E70" s="440"/>
      <c r="F70" s="440">
        <v>0</v>
      </c>
      <c r="G70" s="440">
        <v>0</v>
      </c>
      <c r="H70" s="440">
        <v>0</v>
      </c>
      <c r="I70" s="530">
        <v>0</v>
      </c>
      <c r="J70" s="530">
        <v>500</v>
      </c>
      <c r="K70" s="440">
        <v>0</v>
      </c>
      <c r="L70" s="440">
        <v>0</v>
      </c>
      <c r="M70" s="125">
        <f t="shared" si="1"/>
        <v>500</v>
      </c>
    </row>
    <row r="71" spans="1:14">
      <c r="A71" s="236" t="s">
        <v>671</v>
      </c>
      <c r="B71" s="233" t="s">
        <v>672</v>
      </c>
      <c r="C71" s="234"/>
      <c r="D71" s="441">
        <v>0</v>
      </c>
      <c r="E71" s="440"/>
      <c r="F71" s="440">
        <v>0</v>
      </c>
      <c r="G71" s="440">
        <v>300</v>
      </c>
      <c r="H71" s="440">
        <v>0</v>
      </c>
      <c r="I71" s="530">
        <v>0</v>
      </c>
      <c r="J71" s="530">
        <v>1400</v>
      </c>
      <c r="K71" s="440">
        <v>0</v>
      </c>
      <c r="L71" s="440">
        <v>0</v>
      </c>
      <c r="M71" s="125">
        <f>SUM(D71:L71)</f>
        <v>1700</v>
      </c>
    </row>
    <row r="72" spans="1:14" ht="15.75" customHeight="1">
      <c r="A72" s="281" t="s">
        <v>680</v>
      </c>
      <c r="B72" s="283" t="s">
        <v>683</v>
      </c>
      <c r="C72" s="282"/>
      <c r="D72" s="441">
        <v>0</v>
      </c>
      <c r="E72" s="440"/>
      <c r="F72" s="440">
        <v>0</v>
      </c>
      <c r="G72" s="440">
        <v>0</v>
      </c>
      <c r="H72" s="440">
        <v>0</v>
      </c>
      <c r="I72" s="530">
        <v>0</v>
      </c>
      <c r="J72" s="530">
        <v>0</v>
      </c>
      <c r="K72" s="440">
        <v>0</v>
      </c>
      <c r="L72" s="440">
        <v>0</v>
      </c>
      <c r="M72" s="278">
        <f t="shared" ref="M72:M74" si="2">SUM(D72:L72)</f>
        <v>0</v>
      </c>
    </row>
    <row r="73" spans="1:14" ht="17.25">
      <c r="A73" s="281" t="s">
        <v>681</v>
      </c>
      <c r="B73" s="283" t="s">
        <v>684</v>
      </c>
      <c r="C73" s="282"/>
      <c r="D73" s="441">
        <v>0</v>
      </c>
      <c r="E73" s="440"/>
      <c r="F73" s="440">
        <v>0</v>
      </c>
      <c r="G73" s="440">
        <v>0</v>
      </c>
      <c r="H73" s="440">
        <v>0</v>
      </c>
      <c r="I73" s="530">
        <v>0</v>
      </c>
      <c r="J73" s="530">
        <v>0</v>
      </c>
      <c r="K73" s="440">
        <v>0</v>
      </c>
      <c r="L73" s="440">
        <v>0</v>
      </c>
      <c r="M73" s="278">
        <f t="shared" si="2"/>
        <v>0</v>
      </c>
    </row>
    <row r="74" spans="1:14">
      <c r="A74" s="281" t="s">
        <v>682</v>
      </c>
      <c r="B74" s="284" t="s">
        <v>685</v>
      </c>
      <c r="C74" s="282"/>
      <c r="D74" s="441">
        <v>0</v>
      </c>
      <c r="E74" s="440"/>
      <c r="F74" s="440">
        <v>0</v>
      </c>
      <c r="G74" s="440">
        <v>0</v>
      </c>
      <c r="H74" s="440">
        <v>0</v>
      </c>
      <c r="I74" s="530">
        <v>0</v>
      </c>
      <c r="J74" s="530">
        <v>0</v>
      </c>
      <c r="K74" s="440">
        <v>0</v>
      </c>
      <c r="L74" s="440">
        <v>0</v>
      </c>
      <c r="M74" s="278">
        <f t="shared" si="2"/>
        <v>0</v>
      </c>
    </row>
    <row r="75" spans="1:14">
      <c r="A75" s="245" t="s">
        <v>423</v>
      </c>
      <c r="B75" s="108" t="s">
        <v>174</v>
      </c>
      <c r="C75" s="142"/>
      <c r="D75" s="441">
        <v>0</v>
      </c>
      <c r="E75" s="440"/>
      <c r="F75" s="440">
        <v>0</v>
      </c>
      <c r="G75" s="440">
        <v>0</v>
      </c>
      <c r="H75" s="440">
        <v>0</v>
      </c>
      <c r="I75" s="530">
        <v>0</v>
      </c>
      <c r="J75" s="530">
        <v>0</v>
      </c>
      <c r="K75" s="440">
        <v>0</v>
      </c>
      <c r="L75" s="440">
        <v>0</v>
      </c>
      <c r="M75" s="125">
        <f t="shared" si="1"/>
        <v>0</v>
      </c>
    </row>
    <row r="76" spans="1:14">
      <c r="A76" s="245" t="s">
        <v>424</v>
      </c>
      <c r="B76" s="108" t="s">
        <v>175</v>
      </c>
      <c r="C76" s="142"/>
      <c r="D76" s="441">
        <v>109100</v>
      </c>
      <c r="E76" s="440">
        <v>151200</v>
      </c>
      <c r="F76" s="440">
        <v>48000</v>
      </c>
      <c r="G76" s="440">
        <v>97680</v>
      </c>
      <c r="H76" s="440">
        <v>0</v>
      </c>
      <c r="I76" s="530">
        <v>38100</v>
      </c>
      <c r="J76" s="530">
        <v>0</v>
      </c>
      <c r="K76" s="440">
        <v>0</v>
      </c>
      <c r="L76" s="440">
        <v>0</v>
      </c>
      <c r="M76" s="125">
        <f t="shared" si="1"/>
        <v>444080</v>
      </c>
    </row>
    <row r="77" spans="1:14">
      <c r="A77" s="247" t="s">
        <v>425</v>
      </c>
      <c r="B77" s="110" t="s">
        <v>176</v>
      </c>
      <c r="C77" s="144"/>
      <c r="D77" s="441">
        <v>80340</v>
      </c>
      <c r="E77" s="440"/>
      <c r="F77" s="440">
        <v>43936</v>
      </c>
      <c r="G77" s="440">
        <v>0</v>
      </c>
      <c r="H77" s="440">
        <v>299250</v>
      </c>
      <c r="I77" s="530">
        <v>27500</v>
      </c>
      <c r="J77" s="530">
        <v>0</v>
      </c>
      <c r="K77" s="440">
        <v>0</v>
      </c>
      <c r="L77" s="440">
        <v>0</v>
      </c>
      <c r="M77" s="125">
        <f t="shared" si="1"/>
        <v>451026</v>
      </c>
    </row>
    <row r="78" spans="1:14">
      <c r="A78" s="245" t="s">
        <v>426</v>
      </c>
      <c r="B78" s="108" t="s">
        <v>177</v>
      </c>
      <c r="C78" s="142"/>
      <c r="D78" s="441">
        <v>0</v>
      </c>
      <c r="E78" s="440"/>
      <c r="F78" s="440">
        <v>0</v>
      </c>
      <c r="G78" s="440">
        <v>0</v>
      </c>
      <c r="H78" s="440">
        <v>0</v>
      </c>
      <c r="I78" s="530">
        <v>0</v>
      </c>
      <c r="J78" s="530">
        <v>0</v>
      </c>
      <c r="K78" s="440">
        <v>0</v>
      </c>
      <c r="L78" s="440">
        <v>0</v>
      </c>
      <c r="M78" s="125">
        <f t="shared" si="1"/>
        <v>0</v>
      </c>
    </row>
    <row r="79" spans="1:14">
      <c r="A79" s="245" t="s">
        <v>427</v>
      </c>
      <c r="B79" s="108" t="s">
        <v>178</v>
      </c>
      <c r="C79" s="142"/>
      <c r="D79" s="441">
        <v>200</v>
      </c>
      <c r="E79" s="440">
        <v>1000</v>
      </c>
      <c r="F79" s="440">
        <v>0</v>
      </c>
      <c r="G79" s="440">
        <v>3500</v>
      </c>
      <c r="H79" s="440">
        <v>0</v>
      </c>
      <c r="I79" s="530">
        <v>2100</v>
      </c>
      <c r="J79" s="530">
        <v>17546</v>
      </c>
      <c r="K79" s="440">
        <v>500</v>
      </c>
      <c r="L79" s="440">
        <v>0</v>
      </c>
      <c r="M79" s="125">
        <f t="shared" si="1"/>
        <v>24846</v>
      </c>
    </row>
    <row r="80" spans="1:14">
      <c r="A80" s="235" t="s">
        <v>428</v>
      </c>
      <c r="B80" s="110" t="s">
        <v>179</v>
      </c>
      <c r="C80" s="144"/>
      <c r="D80" s="441">
        <v>79700</v>
      </c>
      <c r="E80" s="440">
        <v>15300</v>
      </c>
      <c r="F80" s="440">
        <v>0</v>
      </c>
      <c r="G80" s="440">
        <v>13050</v>
      </c>
      <c r="H80" s="440">
        <v>0</v>
      </c>
      <c r="I80" s="530">
        <v>0</v>
      </c>
      <c r="J80" s="530">
        <v>0</v>
      </c>
      <c r="K80" s="440">
        <v>0</v>
      </c>
      <c r="L80" s="440">
        <v>0</v>
      </c>
      <c r="M80" s="125">
        <f t="shared" si="1"/>
        <v>108050</v>
      </c>
      <c r="N80" s="32"/>
    </row>
    <row r="81" spans="1:13">
      <c r="A81" s="245" t="s">
        <v>429</v>
      </c>
      <c r="B81" s="108" t="s">
        <v>180</v>
      </c>
      <c r="C81" s="142"/>
      <c r="D81" s="441">
        <v>4000</v>
      </c>
      <c r="E81" s="440"/>
      <c r="F81" s="440">
        <v>0</v>
      </c>
      <c r="G81" s="440">
        <v>0</v>
      </c>
      <c r="H81" s="440">
        <v>0</v>
      </c>
      <c r="I81" s="530">
        <v>0</v>
      </c>
      <c r="J81" s="530">
        <v>0</v>
      </c>
      <c r="K81" s="440">
        <v>0</v>
      </c>
      <c r="L81" s="440">
        <v>0</v>
      </c>
      <c r="M81" s="125">
        <f t="shared" si="1"/>
        <v>4000</v>
      </c>
    </row>
    <row r="82" spans="1:13">
      <c r="A82" s="247" t="s">
        <v>430</v>
      </c>
      <c r="B82" s="110" t="s">
        <v>181</v>
      </c>
      <c r="C82" s="143"/>
      <c r="D82" s="441">
        <v>0</v>
      </c>
      <c r="E82" s="440"/>
      <c r="F82" s="440">
        <v>0</v>
      </c>
      <c r="G82" s="440">
        <v>0</v>
      </c>
      <c r="H82" s="440">
        <v>0</v>
      </c>
      <c r="I82" s="530">
        <v>0</v>
      </c>
      <c r="J82" s="530">
        <v>100000</v>
      </c>
      <c r="K82" s="440">
        <v>0</v>
      </c>
      <c r="L82" s="440">
        <v>0</v>
      </c>
      <c r="M82" s="125">
        <f t="shared" si="1"/>
        <v>100000</v>
      </c>
    </row>
    <row r="83" spans="1:13">
      <c r="A83" s="245" t="s">
        <v>431</v>
      </c>
      <c r="B83" s="108" t="s">
        <v>182</v>
      </c>
      <c r="C83" s="142"/>
      <c r="D83" s="441">
        <v>0</v>
      </c>
      <c r="E83" s="440"/>
      <c r="F83" s="440">
        <v>0</v>
      </c>
      <c r="G83" s="440">
        <v>0</v>
      </c>
      <c r="H83" s="440">
        <v>0</v>
      </c>
      <c r="I83" s="530">
        <v>0</v>
      </c>
      <c r="J83" s="530">
        <v>0</v>
      </c>
      <c r="K83" s="440">
        <v>0</v>
      </c>
      <c r="L83" s="440">
        <v>0</v>
      </c>
      <c r="M83" s="125">
        <f t="shared" si="1"/>
        <v>0</v>
      </c>
    </row>
    <row r="84" spans="1:13">
      <c r="A84" s="245" t="s">
        <v>432</v>
      </c>
      <c r="B84" s="108" t="s">
        <v>183</v>
      </c>
      <c r="C84" s="142"/>
      <c r="D84" s="441">
        <v>0</v>
      </c>
      <c r="E84" s="440"/>
      <c r="F84" s="440">
        <v>0</v>
      </c>
      <c r="G84" s="440">
        <v>0</v>
      </c>
      <c r="H84" s="440">
        <v>0</v>
      </c>
      <c r="I84" s="530">
        <v>0</v>
      </c>
      <c r="J84" s="530">
        <v>0</v>
      </c>
      <c r="K84" s="440">
        <v>0</v>
      </c>
      <c r="L84" s="440">
        <v>0</v>
      </c>
      <c r="M84" s="125">
        <f t="shared" ref="M84:M147" si="3">SUM(D84:L84)</f>
        <v>0</v>
      </c>
    </row>
    <row r="85" spans="1:13">
      <c r="A85" s="245" t="s">
        <v>433</v>
      </c>
      <c r="B85" s="108" t="s">
        <v>184</v>
      </c>
      <c r="C85" s="142"/>
      <c r="D85" s="441">
        <v>14000</v>
      </c>
      <c r="E85" s="440">
        <v>3200</v>
      </c>
      <c r="F85" s="440">
        <v>0</v>
      </c>
      <c r="G85" s="440">
        <v>4000</v>
      </c>
      <c r="H85" s="440">
        <v>5000</v>
      </c>
      <c r="I85" s="530">
        <v>3500</v>
      </c>
      <c r="J85" s="530">
        <v>0</v>
      </c>
      <c r="K85" s="440">
        <v>0</v>
      </c>
      <c r="L85" s="440">
        <v>650</v>
      </c>
      <c r="M85" s="125">
        <f t="shared" si="3"/>
        <v>30350</v>
      </c>
    </row>
    <row r="86" spans="1:13">
      <c r="A86" s="247" t="s">
        <v>434</v>
      </c>
      <c r="B86" s="110" t="s">
        <v>185</v>
      </c>
      <c r="C86" s="143"/>
      <c r="D86" s="441">
        <v>0</v>
      </c>
      <c r="E86" s="440"/>
      <c r="F86" s="440">
        <v>0</v>
      </c>
      <c r="G86" s="440">
        <v>0</v>
      </c>
      <c r="H86" s="440">
        <v>0</v>
      </c>
      <c r="I86" s="530">
        <v>0</v>
      </c>
      <c r="J86" s="530">
        <v>806648.88</v>
      </c>
      <c r="K86" s="440">
        <v>0</v>
      </c>
      <c r="L86" s="440">
        <v>0</v>
      </c>
      <c r="M86" s="125">
        <f t="shared" si="3"/>
        <v>806648.88</v>
      </c>
    </row>
    <row r="87" spans="1:13">
      <c r="A87" s="245" t="s">
        <v>435</v>
      </c>
      <c r="B87" s="108" t="s">
        <v>186</v>
      </c>
      <c r="C87" s="142"/>
      <c r="D87" s="441">
        <v>0</v>
      </c>
      <c r="E87" s="440">
        <v>500</v>
      </c>
      <c r="F87" s="440">
        <v>0</v>
      </c>
      <c r="G87" s="440">
        <v>0</v>
      </c>
      <c r="H87" s="440">
        <v>0</v>
      </c>
      <c r="I87" s="530">
        <v>0</v>
      </c>
      <c r="J87" s="530">
        <v>0</v>
      </c>
      <c r="K87" s="440">
        <v>625</v>
      </c>
      <c r="L87" s="440">
        <v>0</v>
      </c>
      <c r="M87" s="125">
        <f t="shared" si="3"/>
        <v>1125</v>
      </c>
    </row>
    <row r="88" spans="1:13">
      <c r="A88" s="245" t="s">
        <v>436</v>
      </c>
      <c r="B88" s="108" t="s">
        <v>187</v>
      </c>
      <c r="C88" s="142"/>
      <c r="D88" s="441">
        <v>0</v>
      </c>
      <c r="E88" s="440"/>
      <c r="F88" s="440">
        <v>0</v>
      </c>
      <c r="G88" s="440">
        <v>0</v>
      </c>
      <c r="H88" s="440">
        <v>0</v>
      </c>
      <c r="I88" s="530">
        <v>0</v>
      </c>
      <c r="J88" s="530">
        <v>0</v>
      </c>
      <c r="K88" s="440">
        <v>0</v>
      </c>
      <c r="L88" s="440">
        <v>0</v>
      </c>
      <c r="M88" s="125">
        <f t="shared" si="3"/>
        <v>0</v>
      </c>
    </row>
    <row r="89" spans="1:13">
      <c r="A89" s="245" t="s">
        <v>437</v>
      </c>
      <c r="B89" s="109" t="s">
        <v>188</v>
      </c>
      <c r="C89" s="142"/>
      <c r="D89" s="441">
        <v>0</v>
      </c>
      <c r="E89" s="440"/>
      <c r="F89" s="440">
        <v>0</v>
      </c>
      <c r="G89" s="440">
        <v>0</v>
      </c>
      <c r="H89" s="440">
        <v>0</v>
      </c>
      <c r="I89" s="688">
        <v>0</v>
      </c>
      <c r="J89" s="530">
        <v>262299.12</v>
      </c>
      <c r="K89" s="440">
        <v>0</v>
      </c>
      <c r="L89" s="440">
        <v>0</v>
      </c>
      <c r="M89" s="125">
        <f t="shared" si="3"/>
        <v>262299.12</v>
      </c>
    </row>
    <row r="90" spans="1:13">
      <c r="A90" s="245" t="s">
        <v>438</v>
      </c>
      <c r="B90" s="108" t="s">
        <v>189</v>
      </c>
      <c r="C90" s="142"/>
      <c r="D90" s="441">
        <v>0</v>
      </c>
      <c r="E90" s="440">
        <f>300+700</f>
        <v>1000</v>
      </c>
      <c r="F90" s="440">
        <v>286</v>
      </c>
      <c r="G90" s="440">
        <v>600</v>
      </c>
      <c r="H90" s="440">
        <v>0</v>
      </c>
      <c r="I90" s="530">
        <v>350</v>
      </c>
      <c r="J90" s="530">
        <v>9300</v>
      </c>
      <c r="K90" s="440">
        <v>0</v>
      </c>
      <c r="L90" s="440">
        <v>0</v>
      </c>
      <c r="M90" s="125">
        <f t="shared" si="3"/>
        <v>11536</v>
      </c>
    </row>
    <row r="91" spans="1:13">
      <c r="A91" s="245" t="s">
        <v>439</v>
      </c>
      <c r="B91" s="108" t="s">
        <v>190</v>
      </c>
      <c r="C91" s="142"/>
      <c r="D91" s="441">
        <v>0</v>
      </c>
      <c r="E91" s="440"/>
      <c r="F91" s="440">
        <v>0</v>
      </c>
      <c r="G91" s="440">
        <v>0</v>
      </c>
      <c r="H91" s="440">
        <v>0</v>
      </c>
      <c r="I91" s="530">
        <v>0</v>
      </c>
      <c r="J91" s="530">
        <v>0</v>
      </c>
      <c r="K91" s="440">
        <v>0</v>
      </c>
      <c r="L91" s="440">
        <v>0</v>
      </c>
      <c r="M91" s="125">
        <f t="shared" si="3"/>
        <v>0</v>
      </c>
    </row>
    <row r="92" spans="1:13">
      <c r="A92" s="245" t="s">
        <v>440</v>
      </c>
      <c r="B92" s="108" t="s">
        <v>191</v>
      </c>
      <c r="C92" s="142"/>
      <c r="D92" s="441">
        <v>0</v>
      </c>
      <c r="E92" s="440"/>
      <c r="F92" s="440">
        <v>0</v>
      </c>
      <c r="G92" s="440">
        <v>0</v>
      </c>
      <c r="H92" s="440">
        <v>0</v>
      </c>
      <c r="I92" s="530">
        <v>0</v>
      </c>
      <c r="J92" s="530">
        <v>500</v>
      </c>
      <c r="K92" s="440">
        <v>0</v>
      </c>
      <c r="L92" s="440">
        <v>0</v>
      </c>
      <c r="M92" s="125">
        <f t="shared" si="3"/>
        <v>500</v>
      </c>
    </row>
    <row r="93" spans="1:13">
      <c r="A93" s="245" t="s">
        <v>441</v>
      </c>
      <c r="B93" s="108" t="s">
        <v>192</v>
      </c>
      <c r="C93" s="142"/>
      <c r="D93" s="441">
        <v>0</v>
      </c>
      <c r="E93" s="440"/>
      <c r="F93" s="440">
        <v>0</v>
      </c>
      <c r="G93" s="440">
        <v>0</v>
      </c>
      <c r="H93" s="440">
        <v>0</v>
      </c>
      <c r="I93" s="530">
        <v>0</v>
      </c>
      <c r="J93" s="530">
        <v>0</v>
      </c>
      <c r="K93" s="440">
        <v>0</v>
      </c>
      <c r="L93" s="440">
        <v>0</v>
      </c>
      <c r="M93" s="125">
        <f t="shared" si="3"/>
        <v>0</v>
      </c>
    </row>
    <row r="94" spans="1:13">
      <c r="A94" s="235" t="s">
        <v>442</v>
      </c>
      <c r="B94" s="110" t="s">
        <v>193</v>
      </c>
      <c r="C94" s="144"/>
      <c r="D94" s="441">
        <v>0</v>
      </c>
      <c r="E94" s="440"/>
      <c r="F94" s="440">
        <v>0</v>
      </c>
      <c r="G94" s="5">
        <v>0</v>
      </c>
      <c r="H94" s="440">
        <v>0</v>
      </c>
      <c r="I94" s="530">
        <v>0</v>
      </c>
      <c r="J94" s="530">
        <v>0</v>
      </c>
      <c r="K94" s="440">
        <v>0</v>
      </c>
      <c r="L94" s="440">
        <v>0</v>
      </c>
      <c r="M94" s="125">
        <f t="shared" si="3"/>
        <v>0</v>
      </c>
    </row>
    <row r="95" spans="1:13">
      <c r="A95" s="245" t="s">
        <v>364</v>
      </c>
      <c r="B95" s="108" t="s">
        <v>194</v>
      </c>
      <c r="C95" s="142"/>
      <c r="D95" s="441">
        <v>0</v>
      </c>
      <c r="E95" s="440"/>
      <c r="F95" s="440">
        <v>0</v>
      </c>
      <c r="G95" s="440">
        <v>1444</v>
      </c>
      <c r="H95" s="440">
        <v>0</v>
      </c>
      <c r="I95" s="530">
        <v>0</v>
      </c>
      <c r="J95" s="530">
        <v>5000</v>
      </c>
      <c r="K95" s="440">
        <v>0</v>
      </c>
      <c r="L95" s="440">
        <v>0</v>
      </c>
      <c r="M95" s="125">
        <f t="shared" si="3"/>
        <v>6444</v>
      </c>
    </row>
    <row r="96" spans="1:13">
      <c r="A96" s="245" t="s">
        <v>443</v>
      </c>
      <c r="B96" s="108" t="s">
        <v>195</v>
      </c>
      <c r="C96" s="142"/>
      <c r="D96" s="441">
        <v>5965.99</v>
      </c>
      <c r="E96" s="440">
        <f>2000+3000</f>
        <v>5000</v>
      </c>
      <c r="F96" s="440">
        <v>2200</v>
      </c>
      <c r="G96" s="440">
        <v>10000</v>
      </c>
      <c r="H96" s="440">
        <v>0</v>
      </c>
      <c r="I96" s="530">
        <v>2500</v>
      </c>
      <c r="J96" s="530">
        <v>0</v>
      </c>
      <c r="K96" s="440">
        <v>0</v>
      </c>
      <c r="L96" s="440">
        <v>4500</v>
      </c>
      <c r="M96" s="125">
        <f t="shared" si="3"/>
        <v>30165.989999999998</v>
      </c>
    </row>
    <row r="97" spans="1:14">
      <c r="A97" s="245" t="s">
        <v>444</v>
      </c>
      <c r="B97" s="108" t="s">
        <v>196</v>
      </c>
      <c r="C97" s="142"/>
      <c r="D97" s="441">
        <v>3340</v>
      </c>
      <c r="E97" s="440">
        <f>2000+2000</f>
        <v>4000</v>
      </c>
      <c r="F97" s="440">
        <v>0</v>
      </c>
      <c r="G97" s="440">
        <v>8000</v>
      </c>
      <c r="H97" s="440">
        <v>2000</v>
      </c>
      <c r="I97" s="530">
        <v>0</v>
      </c>
      <c r="J97" s="530">
        <v>0</v>
      </c>
      <c r="K97" s="440">
        <v>0</v>
      </c>
      <c r="L97" s="440">
        <v>0</v>
      </c>
      <c r="M97" s="125">
        <f t="shared" si="3"/>
        <v>17340</v>
      </c>
    </row>
    <row r="98" spans="1:14">
      <c r="A98" s="245" t="s">
        <v>445</v>
      </c>
      <c r="B98" s="108" t="s">
        <v>197</v>
      </c>
      <c r="C98" s="142"/>
      <c r="D98" s="441">
        <v>725</v>
      </c>
      <c r="E98" s="440"/>
      <c r="F98" s="440">
        <v>0</v>
      </c>
      <c r="G98" s="440">
        <v>2800</v>
      </c>
      <c r="H98" s="440">
        <v>200</v>
      </c>
      <c r="I98" s="530">
        <v>0</v>
      </c>
      <c r="J98" s="530">
        <v>0</v>
      </c>
      <c r="K98" s="440">
        <v>0</v>
      </c>
      <c r="L98" s="440">
        <v>0</v>
      </c>
      <c r="M98" s="125">
        <f t="shared" si="3"/>
        <v>3725</v>
      </c>
    </row>
    <row r="99" spans="1:14">
      <c r="A99" s="245" t="s">
        <v>446</v>
      </c>
      <c r="B99" s="108" t="s">
        <v>198</v>
      </c>
      <c r="C99" s="142"/>
      <c r="D99" s="441">
        <v>4500</v>
      </c>
      <c r="E99" s="440"/>
      <c r="F99" s="440">
        <v>0</v>
      </c>
      <c r="G99" s="440">
        <v>0</v>
      </c>
      <c r="H99" s="440">
        <v>0</v>
      </c>
      <c r="I99" s="530">
        <v>0</v>
      </c>
      <c r="J99" s="530">
        <v>0</v>
      </c>
      <c r="K99" s="440">
        <v>0</v>
      </c>
      <c r="L99" s="440">
        <v>0</v>
      </c>
      <c r="M99" s="125">
        <f t="shared" si="3"/>
        <v>4500</v>
      </c>
    </row>
    <row r="100" spans="1:14">
      <c r="A100" s="245" t="s">
        <v>447</v>
      </c>
      <c r="B100" s="108" t="s">
        <v>199</v>
      </c>
      <c r="C100" s="142"/>
      <c r="D100" s="441">
        <v>1917.6</v>
      </c>
      <c r="E100" s="440"/>
      <c r="F100" s="440">
        <v>3400</v>
      </c>
      <c r="G100" s="440">
        <v>0</v>
      </c>
      <c r="H100" s="440">
        <v>500</v>
      </c>
      <c r="I100" s="530">
        <v>0</v>
      </c>
      <c r="J100" s="530">
        <v>0</v>
      </c>
      <c r="K100" s="440">
        <v>3671</v>
      </c>
      <c r="L100" s="441">
        <v>2000</v>
      </c>
      <c r="M100" s="125">
        <f t="shared" si="3"/>
        <v>11488.6</v>
      </c>
    </row>
    <row r="101" spans="1:14">
      <c r="A101" s="245" t="s">
        <v>448</v>
      </c>
      <c r="B101" s="108" t="s">
        <v>200</v>
      </c>
      <c r="C101" s="142"/>
      <c r="D101" s="441">
        <v>0</v>
      </c>
      <c r="E101" s="440"/>
      <c r="F101" s="440">
        <v>0</v>
      </c>
      <c r="G101" s="440">
        <v>0</v>
      </c>
      <c r="H101" s="440">
        <v>0</v>
      </c>
      <c r="I101" s="530">
        <v>0</v>
      </c>
      <c r="J101" s="530">
        <v>0</v>
      </c>
      <c r="K101" s="440">
        <v>615</v>
      </c>
      <c r="L101" s="440">
        <v>0</v>
      </c>
      <c r="M101" s="125">
        <f t="shared" si="3"/>
        <v>615</v>
      </c>
    </row>
    <row r="102" spans="1:14">
      <c r="A102" s="245" t="s">
        <v>449</v>
      </c>
      <c r="B102" s="108" t="s">
        <v>201</v>
      </c>
      <c r="C102" s="142"/>
      <c r="D102" s="441">
        <v>400</v>
      </c>
      <c r="E102" s="440">
        <v>1000</v>
      </c>
      <c r="F102" s="440">
        <v>2950</v>
      </c>
      <c r="G102" s="440">
        <v>700</v>
      </c>
      <c r="H102" s="440">
        <v>1200</v>
      </c>
      <c r="I102" s="530">
        <v>1850</v>
      </c>
      <c r="J102" s="530">
        <v>0</v>
      </c>
      <c r="K102" s="440">
        <v>3122.99</v>
      </c>
      <c r="L102" s="440">
        <v>0</v>
      </c>
      <c r="M102" s="125">
        <f t="shared" si="3"/>
        <v>11222.99</v>
      </c>
    </row>
    <row r="103" spans="1:14">
      <c r="A103" s="245" t="s">
        <v>367</v>
      </c>
      <c r="B103" s="108" t="s">
        <v>202</v>
      </c>
      <c r="C103" s="142"/>
      <c r="D103" s="441">
        <v>0</v>
      </c>
      <c r="E103" s="440"/>
      <c r="F103" s="440">
        <v>0</v>
      </c>
      <c r="G103" s="440">
        <v>3500</v>
      </c>
      <c r="H103" s="440">
        <v>0</v>
      </c>
      <c r="I103" s="530">
        <v>1753.66</v>
      </c>
      <c r="J103" s="530">
        <v>6000</v>
      </c>
      <c r="K103" s="440">
        <v>1000</v>
      </c>
      <c r="L103" s="440">
        <v>0</v>
      </c>
      <c r="M103" s="125">
        <f t="shared" si="3"/>
        <v>12253.66</v>
      </c>
    </row>
    <row r="104" spans="1:14">
      <c r="A104" s="245" t="s">
        <v>450</v>
      </c>
      <c r="B104" s="108" t="s">
        <v>203</v>
      </c>
      <c r="C104" s="142"/>
      <c r="D104" s="441">
        <v>0</v>
      </c>
      <c r="E104" s="440"/>
      <c r="F104" s="440">
        <v>0</v>
      </c>
      <c r="G104" s="440">
        <v>0</v>
      </c>
      <c r="H104" s="440">
        <v>0</v>
      </c>
      <c r="I104" s="530">
        <v>0</v>
      </c>
      <c r="J104" s="530">
        <v>0</v>
      </c>
      <c r="K104" s="440">
        <v>0</v>
      </c>
      <c r="L104" s="440">
        <v>0</v>
      </c>
      <c r="M104" s="125">
        <f t="shared" si="3"/>
        <v>0</v>
      </c>
    </row>
    <row r="105" spans="1:14">
      <c r="A105" s="245" t="s">
        <v>451</v>
      </c>
      <c r="B105" s="109" t="s">
        <v>204</v>
      </c>
      <c r="C105" s="142"/>
      <c r="D105" s="441">
        <v>710</v>
      </c>
      <c r="E105" s="440"/>
      <c r="F105" s="440">
        <v>0</v>
      </c>
      <c r="G105" s="440">
        <v>300</v>
      </c>
      <c r="H105" s="440">
        <v>80</v>
      </c>
      <c r="I105" s="688">
        <v>0</v>
      </c>
      <c r="J105" s="530">
        <v>552443.30000000005</v>
      </c>
      <c r="K105" s="440">
        <v>0</v>
      </c>
      <c r="L105" s="440">
        <v>0</v>
      </c>
      <c r="M105" s="125">
        <f t="shared" si="3"/>
        <v>553533.30000000005</v>
      </c>
    </row>
    <row r="106" spans="1:14">
      <c r="A106" s="245" t="s">
        <v>452</v>
      </c>
      <c r="B106" s="108" t="s">
        <v>205</v>
      </c>
      <c r="C106" s="142"/>
      <c r="D106" s="441">
        <v>0</v>
      </c>
      <c r="E106" s="440"/>
      <c r="F106" s="440">
        <v>0</v>
      </c>
      <c r="G106" s="440">
        <v>0</v>
      </c>
      <c r="H106" s="440">
        <v>0</v>
      </c>
      <c r="I106" s="530">
        <v>0</v>
      </c>
      <c r="J106" s="530">
        <v>111549.69</v>
      </c>
      <c r="K106" s="440">
        <v>0</v>
      </c>
      <c r="L106" s="440">
        <v>0</v>
      </c>
      <c r="M106" s="125">
        <f t="shared" si="3"/>
        <v>111549.69</v>
      </c>
    </row>
    <row r="107" spans="1:14">
      <c r="A107" s="245" t="s">
        <v>453</v>
      </c>
      <c r="B107" s="108" t="s">
        <v>206</v>
      </c>
      <c r="C107" s="142"/>
      <c r="D107" s="441">
        <v>0</v>
      </c>
      <c r="E107" s="440"/>
      <c r="F107" s="440">
        <v>0</v>
      </c>
      <c r="G107" s="440">
        <v>0</v>
      </c>
      <c r="H107" s="440">
        <v>0</v>
      </c>
      <c r="I107" s="530">
        <v>0</v>
      </c>
      <c r="J107" s="530">
        <v>500</v>
      </c>
      <c r="K107" s="440">
        <v>0</v>
      </c>
      <c r="L107" s="440">
        <v>0</v>
      </c>
      <c r="M107" s="125">
        <f t="shared" si="3"/>
        <v>500</v>
      </c>
    </row>
    <row r="108" spans="1:14">
      <c r="A108" s="245" t="s">
        <v>454</v>
      </c>
      <c r="B108" s="108" t="s">
        <v>207</v>
      </c>
      <c r="C108" s="142"/>
      <c r="D108" s="441">
        <v>0</v>
      </c>
      <c r="E108" s="440"/>
      <c r="F108" s="440">
        <v>0</v>
      </c>
      <c r="G108" s="440">
        <v>0</v>
      </c>
      <c r="H108" s="440">
        <v>0</v>
      </c>
      <c r="I108" s="530">
        <v>0</v>
      </c>
      <c r="J108" s="530">
        <v>1500</v>
      </c>
      <c r="K108" s="440">
        <v>0</v>
      </c>
      <c r="L108" s="440">
        <v>0</v>
      </c>
      <c r="M108" s="125">
        <f t="shared" si="3"/>
        <v>1500</v>
      </c>
    </row>
    <row r="109" spans="1:14">
      <c r="A109" s="245" t="s">
        <v>455</v>
      </c>
      <c r="B109" s="108" t="s">
        <v>208</v>
      </c>
      <c r="C109" s="142"/>
      <c r="D109" s="441">
        <v>0</v>
      </c>
      <c r="E109" s="440"/>
      <c r="F109" s="440">
        <v>0</v>
      </c>
      <c r="G109" s="440">
        <v>0</v>
      </c>
      <c r="H109" s="440">
        <v>0</v>
      </c>
      <c r="I109" s="530">
        <v>0</v>
      </c>
      <c r="J109" s="530">
        <v>0</v>
      </c>
      <c r="K109" s="440">
        <v>0</v>
      </c>
      <c r="L109" s="440">
        <v>0</v>
      </c>
      <c r="M109" s="125">
        <f t="shared" si="3"/>
        <v>0</v>
      </c>
    </row>
    <row r="110" spans="1:14">
      <c r="A110" s="245" t="s">
        <v>363</v>
      </c>
      <c r="B110" s="108" t="s">
        <v>209</v>
      </c>
      <c r="C110" s="142"/>
      <c r="D110" s="441">
        <v>6000</v>
      </c>
      <c r="E110" s="440">
        <v>1250</v>
      </c>
      <c r="F110" s="440">
        <v>800</v>
      </c>
      <c r="G110" s="440">
        <v>3000</v>
      </c>
      <c r="H110" s="440">
        <v>3500</v>
      </c>
      <c r="I110" s="530">
        <v>0</v>
      </c>
      <c r="J110" s="530">
        <v>306321.65000000002</v>
      </c>
      <c r="K110" s="440">
        <v>62105.45</v>
      </c>
      <c r="L110" s="440">
        <v>800</v>
      </c>
      <c r="M110" s="125">
        <f t="shared" si="3"/>
        <v>383777.10000000003</v>
      </c>
      <c r="N110" s="32"/>
    </row>
    <row r="111" spans="1:14">
      <c r="A111" s="245" t="s">
        <v>456</v>
      </c>
      <c r="B111" s="108" t="s">
        <v>210</v>
      </c>
      <c r="C111" s="142"/>
      <c r="D111" s="441">
        <v>500</v>
      </c>
      <c r="E111" s="440"/>
      <c r="F111" s="440">
        <v>0</v>
      </c>
      <c r="G111" s="440">
        <v>250</v>
      </c>
      <c r="H111" s="440">
        <v>25</v>
      </c>
      <c r="I111" s="530">
        <v>0</v>
      </c>
      <c r="J111" s="530">
        <v>1500</v>
      </c>
      <c r="K111" s="440">
        <v>0</v>
      </c>
      <c r="L111" s="440">
        <v>0</v>
      </c>
      <c r="M111" s="125">
        <f t="shared" si="3"/>
        <v>2275</v>
      </c>
    </row>
    <row r="112" spans="1:14">
      <c r="A112" s="248" t="s">
        <v>457</v>
      </c>
      <c r="B112" s="224" t="s">
        <v>211</v>
      </c>
      <c r="C112" s="225"/>
      <c r="D112" s="442">
        <v>0</v>
      </c>
      <c r="E112" s="439"/>
      <c r="F112" s="439">
        <v>0</v>
      </c>
      <c r="G112" s="439">
        <v>0</v>
      </c>
      <c r="H112" s="439">
        <v>0</v>
      </c>
      <c r="I112" s="529">
        <v>0</v>
      </c>
      <c r="J112" s="529">
        <v>0</v>
      </c>
      <c r="K112" s="439">
        <v>0</v>
      </c>
      <c r="L112" s="439">
        <v>0</v>
      </c>
      <c r="M112" s="226">
        <f t="shared" si="3"/>
        <v>0</v>
      </c>
    </row>
    <row r="113" spans="1:13">
      <c r="A113" s="248" t="s">
        <v>458</v>
      </c>
      <c r="B113" s="224" t="s">
        <v>212</v>
      </c>
      <c r="C113" s="225"/>
      <c r="D113" s="442">
        <v>0</v>
      </c>
      <c r="E113" s="439"/>
      <c r="F113" s="439">
        <v>0</v>
      </c>
      <c r="G113" s="439">
        <v>0</v>
      </c>
      <c r="H113" s="439">
        <v>0</v>
      </c>
      <c r="I113" s="529">
        <v>0</v>
      </c>
      <c r="J113" s="529">
        <v>0</v>
      </c>
      <c r="K113" s="439">
        <v>0</v>
      </c>
      <c r="L113" s="439">
        <v>0</v>
      </c>
      <c r="M113" s="226">
        <f t="shared" si="3"/>
        <v>0</v>
      </c>
    </row>
    <row r="114" spans="1:13">
      <c r="A114" s="245" t="s">
        <v>459</v>
      </c>
      <c r="B114" s="108" t="s">
        <v>213</v>
      </c>
      <c r="C114" s="142"/>
      <c r="D114" s="441">
        <v>0</v>
      </c>
      <c r="E114" s="440"/>
      <c r="F114" s="440">
        <v>0</v>
      </c>
      <c r="G114" s="440">
        <v>0</v>
      </c>
      <c r="H114" s="440">
        <v>0</v>
      </c>
      <c r="I114" s="530">
        <v>0</v>
      </c>
      <c r="J114" s="530">
        <v>0</v>
      </c>
      <c r="K114" s="440">
        <v>0</v>
      </c>
      <c r="L114" s="440">
        <v>0</v>
      </c>
      <c r="M114" s="125">
        <f t="shared" si="3"/>
        <v>0</v>
      </c>
    </row>
    <row r="115" spans="1:13">
      <c r="A115" s="245" t="s">
        <v>460</v>
      </c>
      <c r="B115" s="108" t="s">
        <v>214</v>
      </c>
      <c r="C115" s="142"/>
      <c r="D115" s="441">
        <v>0</v>
      </c>
      <c r="E115" s="440"/>
      <c r="F115" s="440">
        <v>0</v>
      </c>
      <c r="G115" s="440">
        <v>0</v>
      </c>
      <c r="H115" s="440">
        <v>0</v>
      </c>
      <c r="I115" s="530">
        <v>0</v>
      </c>
      <c r="J115" s="530">
        <v>0</v>
      </c>
      <c r="K115" s="440">
        <v>0</v>
      </c>
      <c r="L115" s="440">
        <v>0</v>
      </c>
      <c r="M115" s="125">
        <f t="shared" si="3"/>
        <v>0</v>
      </c>
    </row>
    <row r="116" spans="1:13">
      <c r="A116" s="245" t="s">
        <v>215</v>
      </c>
      <c r="B116" s="108" t="s">
        <v>216</v>
      </c>
      <c r="C116" s="142"/>
      <c r="D116" s="441">
        <v>0</v>
      </c>
      <c r="E116" s="440"/>
      <c r="F116" s="440">
        <v>0</v>
      </c>
      <c r="G116" s="440">
        <v>0</v>
      </c>
      <c r="H116" s="440">
        <v>0</v>
      </c>
      <c r="I116" s="530">
        <v>0</v>
      </c>
      <c r="J116" s="530">
        <v>0</v>
      </c>
      <c r="K116" s="440">
        <v>0</v>
      </c>
      <c r="L116" s="440">
        <v>0</v>
      </c>
      <c r="M116" s="125">
        <f t="shared" si="3"/>
        <v>0</v>
      </c>
    </row>
    <row r="117" spans="1:13">
      <c r="A117" s="245" t="s">
        <v>2</v>
      </c>
      <c r="B117" s="108" t="s">
        <v>217</v>
      </c>
      <c r="C117" s="142"/>
      <c r="D117" s="441">
        <v>0</v>
      </c>
      <c r="E117" s="440"/>
      <c r="F117" s="440">
        <v>0</v>
      </c>
      <c r="G117" s="440">
        <v>2000</v>
      </c>
      <c r="H117" s="440">
        <v>0</v>
      </c>
      <c r="I117" s="530">
        <v>5700</v>
      </c>
      <c r="J117" s="530">
        <v>0</v>
      </c>
      <c r="K117" s="440">
        <v>0</v>
      </c>
      <c r="L117" s="440">
        <v>0</v>
      </c>
      <c r="M117" s="125">
        <f t="shared" si="3"/>
        <v>7700</v>
      </c>
    </row>
    <row r="118" spans="1:13">
      <c r="A118" s="245" t="s">
        <v>4</v>
      </c>
      <c r="B118" s="108" t="s">
        <v>218</v>
      </c>
      <c r="C118" s="142"/>
      <c r="D118" s="441">
        <v>0</v>
      </c>
      <c r="E118" s="440"/>
      <c r="F118" s="440">
        <v>0</v>
      </c>
      <c r="G118" s="440">
        <v>0</v>
      </c>
      <c r="H118" s="440">
        <v>0</v>
      </c>
      <c r="I118" s="530">
        <v>0</v>
      </c>
      <c r="J118" s="530">
        <v>0</v>
      </c>
      <c r="K118" s="440">
        <v>0</v>
      </c>
      <c r="L118" s="440">
        <v>0</v>
      </c>
      <c r="M118" s="125">
        <f t="shared" si="3"/>
        <v>0</v>
      </c>
    </row>
    <row r="119" spans="1:13">
      <c r="A119" s="245" t="s">
        <v>6</v>
      </c>
      <c r="B119" s="108" t="s">
        <v>219</v>
      </c>
      <c r="C119" s="142"/>
      <c r="D119" s="441">
        <v>0</v>
      </c>
      <c r="E119" s="440"/>
      <c r="F119" s="440">
        <v>0</v>
      </c>
      <c r="G119" s="440">
        <v>0</v>
      </c>
      <c r="H119" s="440">
        <v>0</v>
      </c>
      <c r="I119" s="530">
        <v>0</v>
      </c>
      <c r="J119" s="530">
        <v>2000</v>
      </c>
      <c r="K119" s="440">
        <v>39322.1</v>
      </c>
      <c r="L119" s="440">
        <v>0</v>
      </c>
      <c r="M119" s="125">
        <f t="shared" si="3"/>
        <v>41322.1</v>
      </c>
    </row>
    <row r="120" spans="1:13">
      <c r="A120" s="245" t="s">
        <v>8</v>
      </c>
      <c r="B120" s="108" t="s">
        <v>220</v>
      </c>
      <c r="C120" s="142"/>
      <c r="D120" s="441">
        <v>1800</v>
      </c>
      <c r="E120" s="440">
        <f>1500+500</f>
        <v>2000</v>
      </c>
      <c r="F120" s="440">
        <v>850</v>
      </c>
      <c r="G120" s="440">
        <v>3000</v>
      </c>
      <c r="H120" s="440">
        <v>2000</v>
      </c>
      <c r="I120" s="530">
        <v>700</v>
      </c>
      <c r="J120" s="530">
        <v>0</v>
      </c>
      <c r="K120" s="440">
        <v>1000</v>
      </c>
      <c r="L120" s="440">
        <v>500</v>
      </c>
      <c r="M120" s="125">
        <f t="shared" si="3"/>
        <v>11850</v>
      </c>
    </row>
    <row r="121" spans="1:13">
      <c r="A121" s="235" t="s">
        <v>10</v>
      </c>
      <c r="B121" s="110" t="s">
        <v>221</v>
      </c>
      <c r="C121" s="144"/>
      <c r="D121" s="441">
        <v>0</v>
      </c>
      <c r="E121" s="440"/>
      <c r="F121" s="440">
        <v>0</v>
      </c>
      <c r="G121" s="440">
        <v>0</v>
      </c>
      <c r="H121" s="440">
        <v>0</v>
      </c>
      <c r="I121" s="530">
        <v>0</v>
      </c>
      <c r="J121" s="530">
        <v>0</v>
      </c>
      <c r="K121" s="440">
        <v>0</v>
      </c>
      <c r="L121" s="440">
        <v>0</v>
      </c>
      <c r="M121" s="125">
        <f t="shared" si="3"/>
        <v>0</v>
      </c>
    </row>
    <row r="122" spans="1:13">
      <c r="A122" s="245" t="s">
        <v>11</v>
      </c>
      <c r="B122" s="108" t="s">
        <v>222</v>
      </c>
      <c r="C122" s="142"/>
      <c r="D122" s="441">
        <v>24000</v>
      </c>
      <c r="E122" s="440">
        <f>10092.07+2000</f>
        <v>12092.07</v>
      </c>
      <c r="F122" s="440">
        <v>3410</v>
      </c>
      <c r="G122" s="440">
        <v>8764.24</v>
      </c>
      <c r="H122" s="440">
        <v>30449.65</v>
      </c>
      <c r="I122" s="530">
        <v>3700</v>
      </c>
      <c r="J122" s="530">
        <v>2000</v>
      </c>
      <c r="K122" s="440">
        <v>8400</v>
      </c>
      <c r="L122" s="440">
        <v>2719.6</v>
      </c>
      <c r="M122" s="125">
        <f t="shared" si="3"/>
        <v>95535.56</v>
      </c>
    </row>
    <row r="123" spans="1:13">
      <c r="A123" s="245" t="s">
        <v>12</v>
      </c>
      <c r="B123" s="108" t="s">
        <v>223</v>
      </c>
      <c r="C123" s="142"/>
      <c r="D123" s="441">
        <v>1250</v>
      </c>
      <c r="E123" s="440"/>
      <c r="F123" s="440">
        <v>0</v>
      </c>
      <c r="G123" s="440">
        <v>0</v>
      </c>
      <c r="H123" s="440">
        <v>500</v>
      </c>
      <c r="I123" s="530">
        <v>1000</v>
      </c>
      <c r="J123" s="530">
        <v>0</v>
      </c>
      <c r="K123" s="440">
        <v>0</v>
      </c>
      <c r="L123" s="440">
        <v>0</v>
      </c>
      <c r="M123" s="125">
        <f t="shared" si="3"/>
        <v>2750</v>
      </c>
    </row>
    <row r="124" spans="1:13">
      <c r="A124" s="245" t="s">
        <v>14</v>
      </c>
      <c r="B124" s="108" t="s">
        <v>224</v>
      </c>
      <c r="C124" s="142"/>
      <c r="D124" s="441">
        <v>0</v>
      </c>
      <c r="E124" s="440"/>
      <c r="F124" s="440">
        <v>0</v>
      </c>
      <c r="G124" s="440">
        <v>0</v>
      </c>
      <c r="H124" s="440">
        <v>0</v>
      </c>
      <c r="I124" s="530">
        <v>0</v>
      </c>
      <c r="J124" s="530">
        <v>0</v>
      </c>
      <c r="K124" s="440">
        <v>0</v>
      </c>
      <c r="L124" s="440">
        <v>0</v>
      </c>
      <c r="M124" s="125">
        <f t="shared" si="3"/>
        <v>0</v>
      </c>
    </row>
    <row r="125" spans="1:13">
      <c r="A125" s="245" t="s">
        <v>16</v>
      </c>
      <c r="B125" s="108" t="s">
        <v>225</v>
      </c>
      <c r="C125" s="142"/>
      <c r="D125" s="441">
        <v>0</v>
      </c>
      <c r="E125" s="440"/>
      <c r="F125" s="440">
        <v>0</v>
      </c>
      <c r="G125" s="440">
        <v>0</v>
      </c>
      <c r="H125" s="440">
        <v>0</v>
      </c>
      <c r="I125" s="530">
        <v>0</v>
      </c>
      <c r="J125" s="530">
        <v>0</v>
      </c>
      <c r="K125" s="440">
        <v>0</v>
      </c>
      <c r="L125" s="440">
        <v>0</v>
      </c>
      <c r="M125" s="125">
        <f t="shared" si="3"/>
        <v>0</v>
      </c>
    </row>
    <row r="126" spans="1:13">
      <c r="A126" s="245" t="s">
        <v>18</v>
      </c>
      <c r="B126" s="108" t="s">
        <v>226</v>
      </c>
      <c r="C126" s="142"/>
      <c r="D126" s="441">
        <v>0</v>
      </c>
      <c r="E126" s="440"/>
      <c r="F126" s="440">
        <v>0</v>
      </c>
      <c r="G126" s="440">
        <v>0</v>
      </c>
      <c r="H126" s="440">
        <v>0</v>
      </c>
      <c r="I126" s="530">
        <v>0</v>
      </c>
      <c r="J126" s="530">
        <v>0</v>
      </c>
      <c r="K126" s="440">
        <v>0</v>
      </c>
      <c r="L126" s="440">
        <v>0</v>
      </c>
      <c r="M126" s="125">
        <f t="shared" si="3"/>
        <v>0</v>
      </c>
    </row>
    <row r="127" spans="1:13">
      <c r="A127" s="245" t="s">
        <v>20</v>
      </c>
      <c r="B127" s="108" t="s">
        <v>227</v>
      </c>
      <c r="C127" s="142"/>
      <c r="D127" s="441">
        <v>250</v>
      </c>
      <c r="E127" s="440">
        <v>300</v>
      </c>
      <c r="F127" s="440">
        <v>100</v>
      </c>
      <c r="G127" s="440">
        <v>1500</v>
      </c>
      <c r="H127" s="440">
        <v>500</v>
      </c>
      <c r="I127" s="530">
        <v>0</v>
      </c>
      <c r="J127" s="530">
        <v>0</v>
      </c>
      <c r="K127" s="440">
        <v>400</v>
      </c>
      <c r="L127" s="440">
        <v>200</v>
      </c>
      <c r="M127" s="125">
        <f t="shared" si="3"/>
        <v>3250</v>
      </c>
    </row>
    <row r="128" spans="1:13">
      <c r="A128" s="245" t="s">
        <v>22</v>
      </c>
      <c r="B128" s="108" t="s">
        <v>228</v>
      </c>
      <c r="C128" s="142"/>
      <c r="D128" s="441">
        <v>6000</v>
      </c>
      <c r="E128" s="440">
        <f>700+2000</f>
        <v>2700</v>
      </c>
      <c r="F128" s="440">
        <v>1300</v>
      </c>
      <c r="G128" s="440">
        <v>4000</v>
      </c>
      <c r="H128" s="440">
        <v>1460</v>
      </c>
      <c r="I128" s="688">
        <v>1500</v>
      </c>
      <c r="J128" s="530">
        <v>0</v>
      </c>
      <c r="K128" s="440">
        <v>0</v>
      </c>
      <c r="L128" s="440">
        <v>1219.18</v>
      </c>
      <c r="M128" s="125">
        <f t="shared" si="3"/>
        <v>18179.18</v>
      </c>
    </row>
    <row r="129" spans="1:13">
      <c r="A129" s="245" t="s">
        <v>24</v>
      </c>
      <c r="B129" s="108" t="s">
        <v>229</v>
      </c>
      <c r="C129" s="142"/>
      <c r="D129" s="441">
        <v>5881</v>
      </c>
      <c r="E129" s="440">
        <v>2000</v>
      </c>
      <c r="F129" s="440">
        <v>500</v>
      </c>
      <c r="G129" s="440">
        <v>3000</v>
      </c>
      <c r="H129" s="440">
        <v>1000</v>
      </c>
      <c r="I129" s="530">
        <v>1000</v>
      </c>
      <c r="J129" s="530">
        <v>0</v>
      </c>
      <c r="K129" s="440">
        <v>0</v>
      </c>
      <c r="L129" s="440">
        <v>1000</v>
      </c>
      <c r="M129" s="125">
        <f t="shared" si="3"/>
        <v>14381</v>
      </c>
    </row>
    <row r="130" spans="1:13">
      <c r="A130" s="245" t="s">
        <v>26</v>
      </c>
      <c r="B130" s="108" t="s">
        <v>230</v>
      </c>
      <c r="C130" s="142"/>
      <c r="D130" s="441">
        <v>7080</v>
      </c>
      <c r="E130" s="440">
        <f>2000+2750</f>
        <v>4750</v>
      </c>
      <c r="F130" s="440">
        <v>0</v>
      </c>
      <c r="G130" s="440">
        <v>2000</v>
      </c>
      <c r="H130" s="440">
        <v>5500</v>
      </c>
      <c r="I130" s="530">
        <v>0</v>
      </c>
      <c r="J130" s="530">
        <v>30000</v>
      </c>
      <c r="K130" s="440">
        <v>0</v>
      </c>
      <c r="L130" s="440">
        <v>0</v>
      </c>
      <c r="M130" s="125">
        <f t="shared" si="3"/>
        <v>49330</v>
      </c>
    </row>
    <row r="131" spans="1:13">
      <c r="A131" s="245" t="s">
        <v>27</v>
      </c>
      <c r="B131" s="108" t="s">
        <v>231</v>
      </c>
      <c r="C131" s="142"/>
      <c r="D131" s="441">
        <v>750</v>
      </c>
      <c r="E131" s="440"/>
      <c r="F131" s="440">
        <v>0</v>
      </c>
      <c r="G131" s="440">
        <v>2200</v>
      </c>
      <c r="H131" s="440">
        <v>150</v>
      </c>
      <c r="I131" s="530">
        <v>0</v>
      </c>
      <c r="J131" s="530">
        <v>0</v>
      </c>
      <c r="K131" s="440">
        <v>0</v>
      </c>
      <c r="L131" s="440">
        <v>0</v>
      </c>
      <c r="M131" s="125">
        <f t="shared" si="3"/>
        <v>3100</v>
      </c>
    </row>
    <row r="132" spans="1:13">
      <c r="A132" s="245" t="s">
        <v>29</v>
      </c>
      <c r="B132" s="108" t="s">
        <v>232</v>
      </c>
      <c r="C132" s="142"/>
      <c r="D132" s="441">
        <v>3200</v>
      </c>
      <c r="E132" s="440"/>
      <c r="F132" s="440">
        <v>0</v>
      </c>
      <c r="G132" s="440">
        <v>0</v>
      </c>
      <c r="H132" s="440">
        <v>0</v>
      </c>
      <c r="I132" s="530">
        <v>0</v>
      </c>
      <c r="J132" s="530">
        <v>0</v>
      </c>
      <c r="K132" s="440">
        <v>0</v>
      </c>
      <c r="L132" s="440">
        <v>0</v>
      </c>
      <c r="M132" s="125">
        <f t="shared" si="3"/>
        <v>3200</v>
      </c>
    </row>
    <row r="133" spans="1:13">
      <c r="A133" s="245" t="s">
        <v>31</v>
      </c>
      <c r="B133" s="108" t="s">
        <v>233</v>
      </c>
      <c r="C133" s="142"/>
      <c r="D133" s="441">
        <v>0</v>
      </c>
      <c r="E133" s="440"/>
      <c r="F133" s="440">
        <v>0</v>
      </c>
      <c r="G133" s="440">
        <v>0</v>
      </c>
      <c r="H133" s="440">
        <v>120</v>
      </c>
      <c r="I133" s="530">
        <v>0</v>
      </c>
      <c r="J133" s="530">
        <v>0</v>
      </c>
      <c r="K133" s="440">
        <v>0</v>
      </c>
      <c r="L133" s="440">
        <v>0</v>
      </c>
      <c r="M133" s="125">
        <f t="shared" si="3"/>
        <v>120</v>
      </c>
    </row>
    <row r="134" spans="1:13">
      <c r="A134" s="245" t="s">
        <v>33</v>
      </c>
      <c r="B134" s="108" t="s">
        <v>234</v>
      </c>
      <c r="C134" s="142"/>
      <c r="D134" s="441">
        <v>0</v>
      </c>
      <c r="E134" s="440"/>
      <c r="F134" s="440">
        <v>0</v>
      </c>
      <c r="G134" s="440">
        <v>0</v>
      </c>
      <c r="H134" s="440">
        <v>0</v>
      </c>
      <c r="I134" s="530">
        <v>0</v>
      </c>
      <c r="J134" s="530">
        <v>0</v>
      </c>
      <c r="K134" s="440">
        <v>0</v>
      </c>
      <c r="L134" s="440">
        <v>0</v>
      </c>
      <c r="M134" s="125">
        <f t="shared" si="3"/>
        <v>0</v>
      </c>
    </row>
    <row r="135" spans="1:13">
      <c r="A135" s="245" t="s">
        <v>35</v>
      </c>
      <c r="B135" s="108" t="s">
        <v>235</v>
      </c>
      <c r="C135" s="142"/>
      <c r="D135" s="441">
        <v>1000</v>
      </c>
      <c r="E135" s="440">
        <f>2000+3000</f>
        <v>5000</v>
      </c>
      <c r="F135" s="440">
        <v>0</v>
      </c>
      <c r="G135" s="440">
        <v>3000</v>
      </c>
      <c r="H135" s="440">
        <v>6500</v>
      </c>
      <c r="I135" s="530">
        <v>2100</v>
      </c>
      <c r="J135" s="530">
        <v>0</v>
      </c>
      <c r="K135" s="440">
        <v>0</v>
      </c>
      <c r="L135" s="477">
        <v>0</v>
      </c>
      <c r="M135" s="125">
        <f t="shared" si="3"/>
        <v>17600</v>
      </c>
    </row>
    <row r="136" spans="1:13">
      <c r="A136" s="245" t="s">
        <v>37</v>
      </c>
      <c r="B136" s="108" t="s">
        <v>236</v>
      </c>
      <c r="C136" s="142"/>
      <c r="D136" s="441">
        <v>0</v>
      </c>
      <c r="E136" s="440"/>
      <c r="F136" s="440">
        <v>0</v>
      </c>
      <c r="G136" s="440">
        <v>0</v>
      </c>
      <c r="H136" s="440">
        <v>0</v>
      </c>
      <c r="I136" s="530">
        <v>0</v>
      </c>
      <c r="J136" s="530">
        <v>0</v>
      </c>
      <c r="K136" s="440">
        <v>0</v>
      </c>
      <c r="L136" s="440">
        <v>0</v>
      </c>
      <c r="M136" s="125">
        <f t="shared" si="3"/>
        <v>0</v>
      </c>
    </row>
    <row r="137" spans="1:13">
      <c r="A137" s="245" t="s">
        <v>39</v>
      </c>
      <c r="B137" s="108" t="s">
        <v>237</v>
      </c>
      <c r="C137" s="142"/>
      <c r="D137" s="441">
        <v>0</v>
      </c>
      <c r="E137" s="440"/>
      <c r="F137" s="440">
        <v>0</v>
      </c>
      <c r="G137" s="440">
        <v>0</v>
      </c>
      <c r="H137" s="440">
        <v>0</v>
      </c>
      <c r="I137" s="530">
        <v>0</v>
      </c>
      <c r="J137" s="530">
        <v>0</v>
      </c>
      <c r="K137" s="440">
        <v>0</v>
      </c>
      <c r="L137" s="440">
        <v>0</v>
      </c>
      <c r="M137" s="125">
        <f t="shared" si="3"/>
        <v>0</v>
      </c>
    </row>
    <row r="138" spans="1:13">
      <c r="A138" s="245" t="s">
        <v>41</v>
      </c>
      <c r="B138" s="108" t="s">
        <v>238</v>
      </c>
      <c r="C138" s="142"/>
      <c r="D138" s="441">
        <v>0</v>
      </c>
      <c r="E138" s="440"/>
      <c r="F138" s="440">
        <v>0</v>
      </c>
      <c r="G138" s="440">
        <v>0</v>
      </c>
      <c r="H138" s="440">
        <v>0</v>
      </c>
      <c r="I138" s="530">
        <v>0</v>
      </c>
      <c r="J138" s="530">
        <v>0</v>
      </c>
      <c r="K138" s="440">
        <v>0</v>
      </c>
      <c r="L138" s="440">
        <v>0</v>
      </c>
      <c r="M138" s="125">
        <f t="shared" si="3"/>
        <v>0</v>
      </c>
    </row>
    <row r="139" spans="1:13">
      <c r="A139" s="245" t="s">
        <v>43</v>
      </c>
      <c r="B139" s="108" t="s">
        <v>239</v>
      </c>
      <c r="C139" s="142"/>
      <c r="D139" s="441">
        <v>70000</v>
      </c>
      <c r="E139" s="440">
        <v>3000</v>
      </c>
      <c r="F139" s="440">
        <v>5700</v>
      </c>
      <c r="G139" s="440">
        <v>26500</v>
      </c>
      <c r="H139" s="440">
        <v>14000</v>
      </c>
      <c r="I139" s="530">
        <v>200</v>
      </c>
      <c r="J139" s="530">
        <v>0</v>
      </c>
      <c r="K139" s="440">
        <v>0</v>
      </c>
      <c r="L139" s="477">
        <v>3000</v>
      </c>
      <c r="M139" s="125">
        <f t="shared" si="3"/>
        <v>122400</v>
      </c>
    </row>
    <row r="140" spans="1:13">
      <c r="A140" s="245" t="s">
        <v>45</v>
      </c>
      <c r="B140" s="108" t="s">
        <v>240</v>
      </c>
      <c r="C140" s="142"/>
      <c r="D140" s="441">
        <v>0</v>
      </c>
      <c r="E140" s="440">
        <v>500</v>
      </c>
      <c r="F140" s="440">
        <v>0</v>
      </c>
      <c r="G140" s="440">
        <v>0</v>
      </c>
      <c r="H140" s="440">
        <v>0</v>
      </c>
      <c r="I140" s="530">
        <v>0</v>
      </c>
      <c r="J140" s="530">
        <v>0</v>
      </c>
      <c r="K140" s="440">
        <v>0</v>
      </c>
      <c r="L140" s="440">
        <v>0</v>
      </c>
      <c r="M140" s="125">
        <f t="shared" si="3"/>
        <v>500</v>
      </c>
    </row>
    <row r="141" spans="1:13">
      <c r="A141" s="245" t="s">
        <v>47</v>
      </c>
      <c r="B141" s="108" t="s">
        <v>241</v>
      </c>
      <c r="C141" s="142"/>
      <c r="D141" s="441">
        <v>7499.99</v>
      </c>
      <c r="E141" s="440">
        <v>4868.08</v>
      </c>
      <c r="F141" s="440">
        <v>1000</v>
      </c>
      <c r="G141" s="440">
        <v>7771.26</v>
      </c>
      <c r="H141" s="440">
        <v>2216.65</v>
      </c>
      <c r="I141" s="530">
        <v>2700</v>
      </c>
      <c r="J141" s="530">
        <v>0</v>
      </c>
      <c r="K141" s="440">
        <v>2000</v>
      </c>
      <c r="L141" s="440">
        <v>1467.2</v>
      </c>
      <c r="M141" s="125">
        <f t="shared" si="3"/>
        <v>29523.180000000004</v>
      </c>
    </row>
    <row r="142" spans="1:13">
      <c r="A142" s="245" t="s">
        <v>49</v>
      </c>
      <c r="B142" s="108" t="s">
        <v>242</v>
      </c>
      <c r="C142" s="142"/>
      <c r="D142" s="441">
        <v>0</v>
      </c>
      <c r="E142" s="440"/>
      <c r="F142" s="440">
        <v>0</v>
      </c>
      <c r="G142" s="440">
        <v>0</v>
      </c>
      <c r="H142" s="440">
        <v>0</v>
      </c>
      <c r="I142" s="530">
        <v>0</v>
      </c>
      <c r="J142" s="530">
        <v>0</v>
      </c>
      <c r="K142" s="440">
        <v>0</v>
      </c>
      <c r="L142" s="440">
        <v>0</v>
      </c>
      <c r="M142" s="125">
        <f t="shared" si="3"/>
        <v>0</v>
      </c>
    </row>
    <row r="143" spans="1:13">
      <c r="A143" s="245" t="s">
        <v>51</v>
      </c>
      <c r="B143" s="108" t="s">
        <v>243</v>
      </c>
      <c r="C143" s="142"/>
      <c r="D143" s="441">
        <v>0</v>
      </c>
      <c r="E143" s="440"/>
      <c r="F143" s="440">
        <v>0</v>
      </c>
      <c r="G143" s="440">
        <v>0</v>
      </c>
      <c r="H143" s="440">
        <v>0</v>
      </c>
      <c r="I143" s="530">
        <v>0</v>
      </c>
      <c r="J143" s="530">
        <v>0</v>
      </c>
      <c r="K143" s="440">
        <v>0</v>
      </c>
      <c r="L143" s="440">
        <v>0</v>
      </c>
      <c r="M143" s="125">
        <f t="shared" si="3"/>
        <v>0</v>
      </c>
    </row>
    <row r="144" spans="1:13">
      <c r="A144" s="245" t="s">
        <v>53</v>
      </c>
      <c r="B144" s="108" t="s">
        <v>244</v>
      </c>
      <c r="C144" s="142"/>
      <c r="D144" s="441">
        <v>0</v>
      </c>
      <c r="E144" s="440">
        <v>100</v>
      </c>
      <c r="F144" s="440">
        <v>0</v>
      </c>
      <c r="G144" s="440">
        <v>2000</v>
      </c>
      <c r="H144" s="440">
        <v>0</v>
      </c>
      <c r="I144" s="530">
        <v>0</v>
      </c>
      <c r="J144" s="530">
        <v>0</v>
      </c>
      <c r="K144" s="440">
        <v>0</v>
      </c>
      <c r="L144" s="440">
        <v>0</v>
      </c>
      <c r="M144" s="125">
        <f t="shared" si="3"/>
        <v>2100</v>
      </c>
    </row>
    <row r="145" spans="1:13">
      <c r="A145" s="245" t="s">
        <v>55</v>
      </c>
      <c r="B145" s="108" t="s">
        <v>245</v>
      </c>
      <c r="C145" s="142"/>
      <c r="D145" s="441">
        <v>0</v>
      </c>
      <c r="E145" s="440"/>
      <c r="F145" s="440">
        <v>0</v>
      </c>
      <c r="G145" s="440">
        <v>0</v>
      </c>
      <c r="H145" s="440">
        <v>0</v>
      </c>
      <c r="I145" s="530">
        <v>0</v>
      </c>
      <c r="J145" s="530">
        <v>0</v>
      </c>
      <c r="K145" s="440">
        <v>0</v>
      </c>
      <c r="L145" s="440">
        <v>0</v>
      </c>
      <c r="M145" s="125">
        <f t="shared" si="3"/>
        <v>0</v>
      </c>
    </row>
    <row r="146" spans="1:13">
      <c r="A146" s="245" t="s">
        <v>57</v>
      </c>
      <c r="B146" s="108" t="s">
        <v>246</v>
      </c>
      <c r="C146" s="142"/>
      <c r="D146" s="441">
        <v>0</v>
      </c>
      <c r="E146" s="440"/>
      <c r="F146" s="440">
        <v>0</v>
      </c>
      <c r="G146" s="440">
        <v>0</v>
      </c>
      <c r="H146" s="440">
        <v>500</v>
      </c>
      <c r="I146" s="530">
        <v>0</v>
      </c>
      <c r="J146" s="530">
        <v>0</v>
      </c>
      <c r="K146" s="440">
        <v>0</v>
      </c>
      <c r="L146" s="440">
        <v>0</v>
      </c>
      <c r="M146" s="125">
        <f t="shared" si="3"/>
        <v>500</v>
      </c>
    </row>
    <row r="147" spans="1:13">
      <c r="A147" s="250" t="s">
        <v>344</v>
      </c>
      <c r="B147" s="111" t="s">
        <v>300</v>
      </c>
      <c r="C147" s="142"/>
      <c r="D147" s="441">
        <v>0</v>
      </c>
      <c r="E147" s="440"/>
      <c r="F147" s="440">
        <v>0</v>
      </c>
      <c r="G147" s="440">
        <v>0</v>
      </c>
      <c r="H147" s="440">
        <v>0</v>
      </c>
      <c r="I147" s="530">
        <v>0</v>
      </c>
      <c r="J147" s="530">
        <v>0</v>
      </c>
      <c r="K147" s="440">
        <v>0</v>
      </c>
      <c r="L147" s="440">
        <v>0</v>
      </c>
      <c r="M147" s="125">
        <f t="shared" si="3"/>
        <v>0</v>
      </c>
    </row>
    <row r="148" spans="1:13">
      <c r="A148" s="245" t="s">
        <v>59</v>
      </c>
      <c r="B148" s="108" t="s">
        <v>247</v>
      </c>
      <c r="C148" s="142"/>
      <c r="D148" s="441">
        <v>2579.56</v>
      </c>
      <c r="E148" s="440">
        <f>400+1345.9</f>
        <v>1745.9</v>
      </c>
      <c r="F148" s="440">
        <v>800</v>
      </c>
      <c r="G148" s="440">
        <v>3000</v>
      </c>
      <c r="H148" s="440">
        <v>1000</v>
      </c>
      <c r="I148" s="688">
        <v>500</v>
      </c>
      <c r="J148" s="530">
        <v>0</v>
      </c>
      <c r="K148" s="440">
        <v>4432</v>
      </c>
      <c r="L148" s="440">
        <v>600</v>
      </c>
      <c r="M148" s="125">
        <f t="shared" ref="M148:M192" si="4">SUM(D148:L148)</f>
        <v>14657.46</v>
      </c>
    </row>
    <row r="149" spans="1:13">
      <c r="A149" s="247" t="s">
        <v>461</v>
      </c>
      <c r="B149" s="110" t="s">
        <v>248</v>
      </c>
      <c r="C149" s="143"/>
      <c r="D149" s="441">
        <v>0</v>
      </c>
      <c r="E149" s="440"/>
      <c r="F149" s="440">
        <v>0</v>
      </c>
      <c r="G149" s="440">
        <v>0</v>
      </c>
      <c r="H149" s="440">
        <v>0</v>
      </c>
      <c r="I149" s="530">
        <v>0</v>
      </c>
      <c r="J149" s="530">
        <v>0</v>
      </c>
      <c r="K149" s="440">
        <v>0</v>
      </c>
      <c r="L149" s="440">
        <v>0</v>
      </c>
      <c r="M149" s="125">
        <f t="shared" si="4"/>
        <v>0</v>
      </c>
    </row>
    <row r="150" spans="1:13">
      <c r="A150" s="245" t="s">
        <v>462</v>
      </c>
      <c r="B150" s="108" t="s">
        <v>249</v>
      </c>
      <c r="C150" s="145"/>
      <c r="D150" s="441">
        <v>0</v>
      </c>
      <c r="E150" s="440"/>
      <c r="F150" s="440">
        <v>0</v>
      </c>
      <c r="G150" s="440">
        <v>0</v>
      </c>
      <c r="H150" s="440">
        <v>0</v>
      </c>
      <c r="I150" s="530">
        <v>0</v>
      </c>
      <c r="J150" s="530">
        <v>0</v>
      </c>
      <c r="K150" s="440">
        <v>0</v>
      </c>
      <c r="L150" s="440">
        <v>0</v>
      </c>
      <c r="M150" s="125">
        <f t="shared" si="4"/>
        <v>0</v>
      </c>
    </row>
    <row r="151" spans="1:13">
      <c r="A151" s="245" t="s">
        <v>463</v>
      </c>
      <c r="B151" s="108" t="s">
        <v>250</v>
      </c>
      <c r="C151" s="145"/>
      <c r="D151" s="440">
        <v>0</v>
      </c>
      <c r="E151" s="440"/>
      <c r="F151" s="440">
        <v>0</v>
      </c>
      <c r="G151" s="440">
        <v>0</v>
      </c>
      <c r="H151" s="440">
        <v>0</v>
      </c>
      <c r="I151" s="530">
        <v>0</v>
      </c>
      <c r="J151" s="530">
        <v>0</v>
      </c>
      <c r="K151" s="440">
        <v>0</v>
      </c>
      <c r="L151" s="440">
        <v>0</v>
      </c>
      <c r="M151" s="125">
        <f t="shared" si="4"/>
        <v>0</v>
      </c>
    </row>
    <row r="152" spans="1:13">
      <c r="A152" s="245" t="s">
        <v>464</v>
      </c>
      <c r="B152" s="108" t="s">
        <v>251</v>
      </c>
      <c r="C152" s="142"/>
      <c r="D152" s="440">
        <v>0</v>
      </c>
      <c r="E152" s="440"/>
      <c r="F152" s="440">
        <v>0</v>
      </c>
      <c r="G152" s="440">
        <v>0</v>
      </c>
      <c r="H152" s="440">
        <v>0</v>
      </c>
      <c r="I152" s="530">
        <v>0</v>
      </c>
      <c r="J152" s="530">
        <v>0</v>
      </c>
      <c r="K152" s="440">
        <v>0</v>
      </c>
      <c r="L152" s="440">
        <v>0</v>
      </c>
      <c r="M152" s="125">
        <f t="shared" si="4"/>
        <v>0</v>
      </c>
    </row>
    <row r="153" spans="1:13">
      <c r="A153" s="235" t="s">
        <v>465</v>
      </c>
      <c r="B153" s="110" t="s">
        <v>252</v>
      </c>
      <c r="C153" s="144"/>
      <c r="D153" s="440">
        <v>0</v>
      </c>
      <c r="E153" s="440"/>
      <c r="F153" s="440">
        <v>0</v>
      </c>
      <c r="G153" s="440">
        <v>0</v>
      </c>
      <c r="H153" s="440">
        <v>0</v>
      </c>
      <c r="I153" s="530">
        <v>0</v>
      </c>
      <c r="J153" s="530">
        <v>0</v>
      </c>
      <c r="K153" s="440">
        <v>0</v>
      </c>
      <c r="L153" s="440">
        <v>0</v>
      </c>
      <c r="M153" s="125">
        <f t="shared" si="4"/>
        <v>0</v>
      </c>
    </row>
    <row r="154" spans="1:13">
      <c r="A154" s="245" t="s">
        <v>466</v>
      </c>
      <c r="B154" s="108" t="s">
        <v>253</v>
      </c>
      <c r="C154" s="145"/>
      <c r="D154" s="440">
        <v>0</v>
      </c>
      <c r="E154" s="440"/>
      <c r="F154" s="440">
        <v>0</v>
      </c>
      <c r="G154" s="440">
        <v>0</v>
      </c>
      <c r="H154" s="440">
        <v>0</v>
      </c>
      <c r="I154" s="530">
        <v>0</v>
      </c>
      <c r="J154" s="530">
        <v>0</v>
      </c>
      <c r="K154" s="440">
        <v>0</v>
      </c>
      <c r="L154" s="440">
        <v>0</v>
      </c>
      <c r="M154" s="125">
        <f t="shared" si="4"/>
        <v>0</v>
      </c>
    </row>
    <row r="155" spans="1:13">
      <c r="A155" s="250" t="s">
        <v>467</v>
      </c>
      <c r="B155" s="108" t="s">
        <v>254</v>
      </c>
      <c r="C155" s="145"/>
      <c r="D155" s="440">
        <v>0</v>
      </c>
      <c r="E155" s="440"/>
      <c r="F155" s="440">
        <v>0</v>
      </c>
      <c r="G155" s="440">
        <v>0</v>
      </c>
      <c r="H155" s="440">
        <v>0</v>
      </c>
      <c r="I155" s="530">
        <v>0</v>
      </c>
      <c r="J155" s="530">
        <v>0</v>
      </c>
      <c r="K155" s="440">
        <v>0</v>
      </c>
      <c r="L155" s="440">
        <v>0</v>
      </c>
      <c r="M155" s="125">
        <f t="shared" si="4"/>
        <v>0</v>
      </c>
    </row>
    <row r="156" spans="1:13">
      <c r="A156" s="251" t="s">
        <v>350</v>
      </c>
      <c r="B156" s="112" t="s">
        <v>255</v>
      </c>
      <c r="C156" s="146"/>
      <c r="D156" s="443">
        <v>0</v>
      </c>
      <c r="E156" s="443"/>
      <c r="F156" s="443">
        <v>0</v>
      </c>
      <c r="G156" s="443">
        <v>0</v>
      </c>
      <c r="H156" s="443">
        <v>0</v>
      </c>
      <c r="I156" s="531">
        <v>0</v>
      </c>
      <c r="J156" s="531">
        <v>1470150</v>
      </c>
      <c r="K156" s="443">
        <v>0</v>
      </c>
      <c r="L156" s="443">
        <v>0</v>
      </c>
      <c r="M156" s="223">
        <f t="shared" si="4"/>
        <v>1470150</v>
      </c>
    </row>
    <row r="157" spans="1:13">
      <c r="A157" s="299" t="s">
        <v>725</v>
      </c>
      <c r="B157" s="300" t="s">
        <v>726</v>
      </c>
      <c r="C157" s="302"/>
      <c r="D157" s="444">
        <v>0</v>
      </c>
      <c r="E157" s="444"/>
      <c r="F157" s="444">
        <v>0</v>
      </c>
      <c r="G157" s="444">
        <v>0</v>
      </c>
      <c r="H157" s="444">
        <v>0</v>
      </c>
      <c r="I157" s="532">
        <v>0</v>
      </c>
      <c r="J157" s="532">
        <v>3038000</v>
      </c>
      <c r="K157" s="444">
        <v>0</v>
      </c>
      <c r="L157" s="444">
        <v>0</v>
      </c>
      <c r="M157" s="301">
        <f t="shared" si="4"/>
        <v>3038000</v>
      </c>
    </row>
    <row r="158" spans="1:13">
      <c r="A158" s="235" t="s">
        <v>468</v>
      </c>
      <c r="B158" s="110" t="s">
        <v>256</v>
      </c>
      <c r="C158" s="143"/>
      <c r="D158" s="441">
        <v>27145.599999999999</v>
      </c>
      <c r="E158" s="440">
        <f>57000+12200</f>
        <v>69200</v>
      </c>
      <c r="F158" s="440">
        <v>0</v>
      </c>
      <c r="G158" s="440">
        <v>36995.9</v>
      </c>
      <c r="H158" s="440">
        <v>0</v>
      </c>
      <c r="I158" s="530">
        <v>0</v>
      </c>
      <c r="J158" s="530">
        <v>0</v>
      </c>
      <c r="K158" s="440">
        <v>0</v>
      </c>
      <c r="L158" s="440">
        <v>0</v>
      </c>
      <c r="M158" s="125">
        <f t="shared" si="4"/>
        <v>133341.5</v>
      </c>
    </row>
    <row r="159" spans="1:13">
      <c r="A159" s="235" t="s">
        <v>354</v>
      </c>
      <c r="B159" s="110" t="s">
        <v>356</v>
      </c>
      <c r="C159" s="143"/>
      <c r="D159" s="440">
        <v>0</v>
      </c>
      <c r="E159" s="440"/>
      <c r="F159" s="440">
        <v>0</v>
      </c>
      <c r="G159" s="440">
        <v>0</v>
      </c>
      <c r="H159" s="440">
        <v>0</v>
      </c>
      <c r="I159" s="530">
        <v>0</v>
      </c>
      <c r="J159" s="530">
        <v>0</v>
      </c>
      <c r="K159" s="440">
        <v>0</v>
      </c>
      <c r="L159" s="440">
        <v>0</v>
      </c>
      <c r="M159" s="125">
        <f t="shared" si="4"/>
        <v>0</v>
      </c>
    </row>
    <row r="160" spans="1:13">
      <c r="A160" s="235" t="s">
        <v>469</v>
      </c>
      <c r="B160" s="110" t="s">
        <v>257</v>
      </c>
      <c r="C160" s="143"/>
      <c r="D160" s="440">
        <v>0</v>
      </c>
      <c r="E160" s="440"/>
      <c r="F160" s="440">
        <v>0</v>
      </c>
      <c r="G160" s="440">
        <v>0</v>
      </c>
      <c r="H160" s="440">
        <v>0</v>
      </c>
      <c r="I160" s="530">
        <v>0</v>
      </c>
      <c r="J160" s="530">
        <v>0</v>
      </c>
      <c r="K160" s="440">
        <v>0</v>
      </c>
      <c r="L160" s="440">
        <v>0</v>
      </c>
      <c r="M160" s="125">
        <f t="shared" si="4"/>
        <v>0</v>
      </c>
    </row>
    <row r="161" spans="1:13">
      <c r="A161" s="245" t="s">
        <v>470</v>
      </c>
      <c r="B161" s="108" t="s">
        <v>258</v>
      </c>
      <c r="C161" s="145"/>
      <c r="D161" s="440">
        <v>0</v>
      </c>
      <c r="E161" s="440"/>
      <c r="F161" s="440">
        <v>0</v>
      </c>
      <c r="G161" s="440">
        <v>0</v>
      </c>
      <c r="H161" s="440">
        <v>0</v>
      </c>
      <c r="I161" s="530">
        <v>0</v>
      </c>
      <c r="J161" s="530">
        <v>0</v>
      </c>
      <c r="K161" s="440">
        <v>0</v>
      </c>
      <c r="L161" s="440">
        <v>0</v>
      </c>
      <c r="M161" s="125">
        <f t="shared" si="4"/>
        <v>0</v>
      </c>
    </row>
    <row r="162" spans="1:13">
      <c r="A162" s="250" t="s">
        <v>471</v>
      </c>
      <c r="B162" s="108" t="s">
        <v>259</v>
      </c>
      <c r="C162" s="145"/>
      <c r="D162" s="440">
        <v>0</v>
      </c>
      <c r="E162" s="440"/>
      <c r="F162" s="440">
        <v>0</v>
      </c>
      <c r="G162" s="440">
        <v>0</v>
      </c>
      <c r="H162" s="440">
        <v>0</v>
      </c>
      <c r="I162" s="530">
        <v>0</v>
      </c>
      <c r="J162" s="530">
        <v>0</v>
      </c>
      <c r="K162" s="440">
        <v>0</v>
      </c>
      <c r="L162" s="440">
        <v>0</v>
      </c>
      <c r="M162" s="125">
        <f t="shared" si="4"/>
        <v>0</v>
      </c>
    </row>
    <row r="163" spans="1:13">
      <c r="A163" s="235" t="s">
        <v>472</v>
      </c>
      <c r="B163" s="110" t="s">
        <v>260</v>
      </c>
      <c r="C163" s="144"/>
      <c r="D163" s="440">
        <v>0</v>
      </c>
      <c r="E163" s="440"/>
      <c r="F163" s="440">
        <v>0</v>
      </c>
      <c r="G163" s="440">
        <v>0</v>
      </c>
      <c r="H163" s="440">
        <v>0</v>
      </c>
      <c r="I163" s="530">
        <v>0</v>
      </c>
      <c r="J163" s="530">
        <v>0</v>
      </c>
      <c r="K163" s="440">
        <v>0</v>
      </c>
      <c r="L163" s="440">
        <v>0</v>
      </c>
      <c r="M163" s="125">
        <f t="shared" si="4"/>
        <v>0</v>
      </c>
    </row>
    <row r="164" spans="1:13">
      <c r="A164" s="235" t="s">
        <v>473</v>
      </c>
      <c r="B164" s="110" t="s">
        <v>261</v>
      </c>
      <c r="C164" s="144"/>
      <c r="D164" s="440">
        <v>12408.04</v>
      </c>
      <c r="E164" s="440"/>
      <c r="F164" s="440">
        <v>3867.66</v>
      </c>
      <c r="G164" s="440">
        <v>0</v>
      </c>
      <c r="H164" s="440">
        <v>0</v>
      </c>
      <c r="I164" s="530">
        <v>0</v>
      </c>
      <c r="J164" s="530">
        <v>0</v>
      </c>
      <c r="K164" s="440">
        <v>0</v>
      </c>
      <c r="L164" s="440">
        <v>0</v>
      </c>
      <c r="M164" s="125">
        <f t="shared" si="4"/>
        <v>16275.7</v>
      </c>
    </row>
    <row r="165" spans="1:13" ht="25.5">
      <c r="A165" s="343" t="s">
        <v>474</v>
      </c>
      <c r="B165" s="344" t="s">
        <v>740</v>
      </c>
      <c r="C165" s="353"/>
      <c r="D165" s="445">
        <v>0</v>
      </c>
      <c r="E165" s="445"/>
      <c r="F165" s="445">
        <v>0</v>
      </c>
      <c r="G165" s="445">
        <v>0</v>
      </c>
      <c r="H165" s="445">
        <v>0</v>
      </c>
      <c r="I165" s="533">
        <v>0</v>
      </c>
      <c r="J165" s="533">
        <v>0</v>
      </c>
      <c r="K165" s="445">
        <v>0</v>
      </c>
      <c r="L165" s="445">
        <v>0</v>
      </c>
      <c r="M165" s="279">
        <f t="shared" si="4"/>
        <v>0</v>
      </c>
    </row>
    <row r="166" spans="1:13" ht="17.25">
      <c r="A166" s="343" t="s">
        <v>475</v>
      </c>
      <c r="B166" s="344" t="s">
        <v>741</v>
      </c>
      <c r="C166" s="353"/>
      <c r="D166" s="445">
        <v>0</v>
      </c>
      <c r="E166" s="445"/>
      <c r="F166" s="445">
        <v>0</v>
      </c>
      <c r="G166" s="445">
        <v>0</v>
      </c>
      <c r="H166" s="445">
        <v>0</v>
      </c>
      <c r="I166" s="533">
        <v>0</v>
      </c>
      <c r="J166" s="533">
        <v>0</v>
      </c>
      <c r="K166" s="445">
        <v>0</v>
      </c>
      <c r="L166" s="445">
        <v>0</v>
      </c>
      <c r="M166" s="279">
        <f t="shared" si="4"/>
        <v>0</v>
      </c>
    </row>
    <row r="167" spans="1:13" ht="25.5">
      <c r="A167" s="343" t="s">
        <v>742</v>
      </c>
      <c r="B167" s="344" t="s">
        <v>743</v>
      </c>
      <c r="C167" s="353"/>
      <c r="D167" s="445">
        <v>0</v>
      </c>
      <c r="E167" s="445"/>
      <c r="F167" s="445">
        <v>0</v>
      </c>
      <c r="G167" s="445">
        <v>0</v>
      </c>
      <c r="H167" s="445">
        <v>0</v>
      </c>
      <c r="I167" s="533">
        <v>0</v>
      </c>
      <c r="J167" s="533">
        <v>0</v>
      </c>
      <c r="K167" s="445">
        <v>0</v>
      </c>
      <c r="L167" s="445">
        <v>0</v>
      </c>
      <c r="M167" s="279">
        <f t="shared" si="4"/>
        <v>0</v>
      </c>
    </row>
    <row r="168" spans="1:13" ht="25.5">
      <c r="A168" s="343" t="s">
        <v>744</v>
      </c>
      <c r="B168" s="344" t="s">
        <v>745</v>
      </c>
      <c r="C168" s="353"/>
      <c r="D168" s="445">
        <v>0</v>
      </c>
      <c r="E168" s="445"/>
      <c r="F168" s="445">
        <v>0</v>
      </c>
      <c r="G168" s="445">
        <v>0</v>
      </c>
      <c r="H168" s="445">
        <v>0</v>
      </c>
      <c r="I168" s="533">
        <v>0</v>
      </c>
      <c r="J168" s="533">
        <v>0</v>
      </c>
      <c r="K168" s="445">
        <v>0</v>
      </c>
      <c r="L168" s="445">
        <v>0</v>
      </c>
      <c r="M168" s="279">
        <f t="shared" si="4"/>
        <v>0</v>
      </c>
    </row>
    <row r="169" spans="1:13" ht="25.5">
      <c r="A169" s="345" t="s">
        <v>476</v>
      </c>
      <c r="B169" s="352" t="s">
        <v>746</v>
      </c>
      <c r="C169" s="353"/>
      <c r="D169" s="445">
        <v>0</v>
      </c>
      <c r="E169" s="445"/>
      <c r="F169" s="445">
        <v>0</v>
      </c>
      <c r="G169" s="445">
        <v>0</v>
      </c>
      <c r="H169" s="445">
        <v>0</v>
      </c>
      <c r="I169" s="533">
        <v>0</v>
      </c>
      <c r="J169" s="533">
        <v>0</v>
      </c>
      <c r="K169" s="445">
        <v>0</v>
      </c>
      <c r="L169" s="445">
        <v>0</v>
      </c>
      <c r="M169" s="279">
        <f t="shared" si="4"/>
        <v>0</v>
      </c>
    </row>
    <row r="170" spans="1:13" ht="25.5">
      <c r="A170" s="343" t="s">
        <v>477</v>
      </c>
      <c r="B170" s="344" t="s">
        <v>747</v>
      </c>
      <c r="C170" s="353"/>
      <c r="D170" s="445">
        <v>0</v>
      </c>
      <c r="E170" s="445"/>
      <c r="F170" s="445">
        <v>0</v>
      </c>
      <c r="G170" s="445">
        <v>0</v>
      </c>
      <c r="H170" s="445">
        <v>0</v>
      </c>
      <c r="I170" s="533">
        <v>0</v>
      </c>
      <c r="J170" s="533">
        <v>0</v>
      </c>
      <c r="K170" s="445">
        <v>0</v>
      </c>
      <c r="L170" s="445">
        <v>0</v>
      </c>
      <c r="M170" s="279">
        <f t="shared" si="4"/>
        <v>0</v>
      </c>
    </row>
    <row r="171" spans="1:13" ht="17.25">
      <c r="A171" s="345" t="s">
        <v>478</v>
      </c>
      <c r="B171" s="352" t="s">
        <v>748</v>
      </c>
      <c r="C171" s="353"/>
      <c r="D171" s="445">
        <v>0</v>
      </c>
      <c r="E171" s="445"/>
      <c r="F171" s="445">
        <v>0</v>
      </c>
      <c r="G171" s="445">
        <v>0</v>
      </c>
      <c r="H171" s="445">
        <v>0</v>
      </c>
      <c r="I171" s="533">
        <v>0</v>
      </c>
      <c r="J171" s="533">
        <v>0</v>
      </c>
      <c r="K171" s="445">
        <v>0</v>
      </c>
      <c r="L171" s="445">
        <v>0</v>
      </c>
      <c r="M171" s="279">
        <f t="shared" si="4"/>
        <v>0</v>
      </c>
    </row>
    <row r="172" spans="1:13" ht="25.5">
      <c r="A172" s="343" t="s">
        <v>749</v>
      </c>
      <c r="B172" s="344" t="s">
        <v>750</v>
      </c>
      <c r="C172" s="353"/>
      <c r="D172" s="445">
        <v>0</v>
      </c>
      <c r="E172" s="445"/>
      <c r="F172" s="445">
        <v>0</v>
      </c>
      <c r="G172" s="445">
        <v>0</v>
      </c>
      <c r="H172" s="445">
        <v>0</v>
      </c>
      <c r="I172" s="533">
        <v>0</v>
      </c>
      <c r="J172" s="533">
        <v>0</v>
      </c>
      <c r="K172" s="445">
        <v>0</v>
      </c>
      <c r="L172" s="445">
        <v>0</v>
      </c>
      <c r="M172" s="279">
        <f t="shared" si="4"/>
        <v>0</v>
      </c>
    </row>
    <row r="173" spans="1:13">
      <c r="A173" s="247" t="s">
        <v>479</v>
      </c>
      <c r="B173" s="110" t="s">
        <v>262</v>
      </c>
      <c r="C173" s="144"/>
      <c r="D173" s="440">
        <v>0</v>
      </c>
      <c r="E173" s="440"/>
      <c r="F173" s="440">
        <v>0</v>
      </c>
      <c r="G173" s="440">
        <v>0</v>
      </c>
      <c r="H173" s="440">
        <v>0</v>
      </c>
      <c r="I173" s="530">
        <v>0</v>
      </c>
      <c r="J173" s="530">
        <v>0</v>
      </c>
      <c r="K173" s="440">
        <v>0</v>
      </c>
      <c r="L173" s="440">
        <v>0</v>
      </c>
      <c r="M173" s="125">
        <f t="shared" si="4"/>
        <v>0</v>
      </c>
    </row>
    <row r="174" spans="1:13">
      <c r="A174" s="245" t="s">
        <v>480</v>
      </c>
      <c r="B174" s="108" t="s">
        <v>263</v>
      </c>
      <c r="C174" s="142"/>
      <c r="D174" s="440">
        <v>0</v>
      </c>
      <c r="E174" s="440"/>
      <c r="F174" s="440">
        <v>0</v>
      </c>
      <c r="G174" s="440">
        <v>0</v>
      </c>
      <c r="H174" s="440">
        <v>0</v>
      </c>
      <c r="I174" s="530">
        <v>0</v>
      </c>
      <c r="J174" s="530">
        <v>0</v>
      </c>
      <c r="K174" s="440">
        <v>0</v>
      </c>
      <c r="L174" s="440">
        <v>0</v>
      </c>
      <c r="M174" s="125">
        <f t="shared" si="4"/>
        <v>0</v>
      </c>
    </row>
    <row r="175" spans="1:13">
      <c r="A175" s="245" t="s">
        <v>481</v>
      </c>
      <c r="B175" s="108" t="s">
        <v>264</v>
      </c>
      <c r="C175" s="142"/>
      <c r="D175" s="440">
        <v>0</v>
      </c>
      <c r="E175" s="440"/>
      <c r="F175" s="440">
        <v>0</v>
      </c>
      <c r="G175" s="440">
        <v>0</v>
      </c>
      <c r="H175" s="440">
        <v>0</v>
      </c>
      <c r="I175" s="530">
        <v>0</v>
      </c>
      <c r="J175" s="530">
        <v>0</v>
      </c>
      <c r="K175" s="440">
        <v>0</v>
      </c>
      <c r="L175" s="440">
        <v>0</v>
      </c>
      <c r="M175" s="125">
        <f t="shared" si="4"/>
        <v>0</v>
      </c>
    </row>
    <row r="176" spans="1:13">
      <c r="A176" s="245" t="s">
        <v>61</v>
      </c>
      <c r="B176" s="108" t="s">
        <v>265</v>
      </c>
      <c r="C176" s="142"/>
      <c r="D176" s="440">
        <v>0</v>
      </c>
      <c r="E176" s="440">
        <f>1000+1000</f>
        <v>2000</v>
      </c>
      <c r="F176" s="440">
        <v>0</v>
      </c>
      <c r="G176" s="440">
        <v>2000</v>
      </c>
      <c r="H176" s="440">
        <v>0</v>
      </c>
      <c r="I176" s="530">
        <v>0</v>
      </c>
      <c r="J176" s="530">
        <v>845.45</v>
      </c>
      <c r="K176" s="440">
        <v>0</v>
      </c>
      <c r="L176" s="440">
        <v>0</v>
      </c>
      <c r="M176" s="125">
        <f t="shared" si="4"/>
        <v>4845.45</v>
      </c>
    </row>
    <row r="177" spans="1:13">
      <c r="A177" s="245" t="s">
        <v>63</v>
      </c>
      <c r="B177" s="108" t="s">
        <v>266</v>
      </c>
      <c r="C177" s="142"/>
      <c r="D177" s="440">
        <v>0</v>
      </c>
      <c r="E177" s="440"/>
      <c r="F177" s="440">
        <v>800</v>
      </c>
      <c r="G177" s="440">
        <v>4500</v>
      </c>
      <c r="H177" s="440">
        <v>0</v>
      </c>
      <c r="I177" s="530">
        <v>0</v>
      </c>
      <c r="J177" s="530">
        <v>0</v>
      </c>
      <c r="K177" s="440">
        <v>400</v>
      </c>
      <c r="L177" s="440">
        <v>9000</v>
      </c>
      <c r="M177" s="125">
        <f t="shared" si="4"/>
        <v>14700</v>
      </c>
    </row>
    <row r="178" spans="1:13">
      <c r="A178" s="245" t="s">
        <v>65</v>
      </c>
      <c r="B178" s="108" t="s">
        <v>267</v>
      </c>
      <c r="C178" s="142"/>
      <c r="D178" s="440">
        <v>0</v>
      </c>
      <c r="E178" s="440"/>
      <c r="F178" s="440">
        <v>0</v>
      </c>
      <c r="G178" s="440">
        <v>0</v>
      </c>
      <c r="H178" s="440">
        <v>0</v>
      </c>
      <c r="I178" s="530">
        <v>0</v>
      </c>
      <c r="J178" s="530">
        <v>0</v>
      </c>
      <c r="K178" s="440">
        <v>0</v>
      </c>
      <c r="L178" s="440">
        <v>0</v>
      </c>
      <c r="M178" s="125">
        <f t="shared" si="4"/>
        <v>0</v>
      </c>
    </row>
    <row r="179" spans="1:13">
      <c r="A179" s="245" t="s">
        <v>67</v>
      </c>
      <c r="B179" s="108" t="s">
        <v>268</v>
      </c>
      <c r="C179" s="142"/>
      <c r="D179" s="440">
        <v>18450.900000000001</v>
      </c>
      <c r="E179" s="440"/>
      <c r="F179" s="440">
        <v>1800</v>
      </c>
      <c r="G179" s="440">
        <v>3000</v>
      </c>
      <c r="H179" s="440">
        <v>4958.96</v>
      </c>
      <c r="I179" s="530">
        <v>5200</v>
      </c>
      <c r="J179" s="530">
        <v>402093.1</v>
      </c>
      <c r="K179" s="440">
        <v>9000</v>
      </c>
      <c r="L179" s="440">
        <v>0</v>
      </c>
      <c r="M179" s="125">
        <f t="shared" si="4"/>
        <v>444502.95999999996</v>
      </c>
    </row>
    <row r="180" spans="1:13">
      <c r="A180" s="245" t="s">
        <v>69</v>
      </c>
      <c r="B180" s="108" t="s">
        <v>269</v>
      </c>
      <c r="C180" s="145"/>
      <c r="D180" s="440">
        <v>8000</v>
      </c>
      <c r="E180" s="440"/>
      <c r="F180" s="440">
        <v>0</v>
      </c>
      <c r="G180" s="440">
        <v>0</v>
      </c>
      <c r="H180" s="440">
        <v>0</v>
      </c>
      <c r="I180" s="530">
        <v>0</v>
      </c>
      <c r="J180" s="530">
        <v>0</v>
      </c>
      <c r="K180" s="440">
        <v>0</v>
      </c>
      <c r="L180" s="440">
        <v>0</v>
      </c>
      <c r="M180" s="125">
        <f t="shared" si="4"/>
        <v>8000</v>
      </c>
    </row>
    <row r="181" spans="1:13">
      <c r="A181" s="245" t="s">
        <v>71</v>
      </c>
      <c r="B181" s="108" t="s">
        <v>270</v>
      </c>
      <c r="C181" s="142"/>
      <c r="D181" s="440">
        <v>0</v>
      </c>
      <c r="E181" s="440"/>
      <c r="F181" s="440">
        <v>0</v>
      </c>
      <c r="G181" s="440">
        <v>0</v>
      </c>
      <c r="H181" s="440">
        <v>0</v>
      </c>
      <c r="I181" s="530">
        <v>0</v>
      </c>
      <c r="J181" s="530">
        <v>0</v>
      </c>
      <c r="K181" s="440">
        <v>0</v>
      </c>
      <c r="L181" s="440">
        <v>0</v>
      </c>
      <c r="M181" s="125">
        <f t="shared" si="4"/>
        <v>0</v>
      </c>
    </row>
    <row r="182" spans="1:13">
      <c r="A182" s="245" t="s">
        <v>73</v>
      </c>
      <c r="B182" s="108" t="s">
        <v>271</v>
      </c>
      <c r="C182" s="142"/>
      <c r="D182" s="440">
        <v>0</v>
      </c>
      <c r="E182" s="440"/>
      <c r="F182" s="440">
        <v>0</v>
      </c>
      <c r="G182" s="440">
        <v>0</v>
      </c>
      <c r="H182" s="440">
        <v>0</v>
      </c>
      <c r="I182" s="530">
        <v>0</v>
      </c>
      <c r="J182" s="530">
        <v>0</v>
      </c>
      <c r="K182" s="440">
        <v>0</v>
      </c>
      <c r="L182" s="440">
        <v>0</v>
      </c>
      <c r="M182" s="125">
        <f t="shared" si="4"/>
        <v>0</v>
      </c>
    </row>
    <row r="183" spans="1:13">
      <c r="A183" s="245" t="s">
        <v>75</v>
      </c>
      <c r="B183" s="108" t="s">
        <v>272</v>
      </c>
      <c r="C183" s="142"/>
      <c r="D183" s="440">
        <v>6550</v>
      </c>
      <c r="E183" s="440"/>
      <c r="F183" s="440">
        <v>0</v>
      </c>
      <c r="G183" s="440">
        <v>0</v>
      </c>
      <c r="H183" s="440">
        <v>0</v>
      </c>
      <c r="I183" s="530">
        <v>0</v>
      </c>
      <c r="J183" s="530">
        <v>0</v>
      </c>
      <c r="K183" s="440">
        <v>0</v>
      </c>
      <c r="L183" s="440">
        <v>0</v>
      </c>
      <c r="M183" s="125">
        <f t="shared" si="4"/>
        <v>6550</v>
      </c>
    </row>
    <row r="184" spans="1:13">
      <c r="A184" s="245" t="s">
        <v>77</v>
      </c>
      <c r="B184" s="108" t="s">
        <v>273</v>
      </c>
      <c r="C184" s="142"/>
      <c r="D184" s="440">
        <v>0</v>
      </c>
      <c r="E184" s="440"/>
      <c r="F184" s="440">
        <v>0</v>
      </c>
      <c r="G184" s="440">
        <v>0</v>
      </c>
      <c r="H184" s="440">
        <v>0</v>
      </c>
      <c r="I184" s="530">
        <v>1000</v>
      </c>
      <c r="J184" s="530">
        <v>0</v>
      </c>
      <c r="K184" s="440">
        <v>0</v>
      </c>
      <c r="L184" s="440">
        <v>0</v>
      </c>
      <c r="M184" s="125">
        <f t="shared" si="4"/>
        <v>1000</v>
      </c>
    </row>
    <row r="185" spans="1:13">
      <c r="A185" s="274" t="s">
        <v>676</v>
      </c>
      <c r="B185" s="275" t="s">
        <v>677</v>
      </c>
      <c r="C185" s="276"/>
      <c r="D185" s="440">
        <v>0</v>
      </c>
      <c r="E185" s="440"/>
      <c r="F185" s="440">
        <v>0</v>
      </c>
      <c r="G185" s="440">
        <v>0</v>
      </c>
      <c r="H185" s="440">
        <v>0</v>
      </c>
      <c r="I185" s="530">
        <v>0</v>
      </c>
      <c r="J185" s="530">
        <v>0</v>
      </c>
      <c r="K185" s="440">
        <v>0</v>
      </c>
      <c r="L185" s="440">
        <v>0</v>
      </c>
      <c r="M185" s="125">
        <f t="shared" si="4"/>
        <v>0</v>
      </c>
    </row>
    <row r="186" spans="1:13">
      <c r="A186" s="250" t="s">
        <v>79</v>
      </c>
      <c r="B186" s="108" t="s">
        <v>274</v>
      </c>
      <c r="C186" s="142"/>
      <c r="D186" s="440">
        <v>0</v>
      </c>
      <c r="E186" s="440"/>
      <c r="F186" s="440">
        <v>0</v>
      </c>
      <c r="G186" s="440">
        <v>0</v>
      </c>
      <c r="H186" s="440">
        <v>0</v>
      </c>
      <c r="I186" s="530">
        <v>0</v>
      </c>
      <c r="J186" s="530">
        <v>0</v>
      </c>
      <c r="K186" s="440">
        <v>0</v>
      </c>
      <c r="L186" s="440">
        <v>0</v>
      </c>
      <c r="M186" s="125">
        <f t="shared" si="4"/>
        <v>0</v>
      </c>
    </row>
    <row r="187" spans="1:13">
      <c r="A187" s="245" t="s">
        <v>275</v>
      </c>
      <c r="B187" s="108" t="s">
        <v>276</v>
      </c>
      <c r="C187" s="142"/>
      <c r="D187" s="440">
        <v>0</v>
      </c>
      <c r="E187" s="440"/>
      <c r="F187" s="440">
        <v>0</v>
      </c>
      <c r="G187" s="440">
        <v>0</v>
      </c>
      <c r="H187" s="440">
        <v>0</v>
      </c>
      <c r="I187" s="530">
        <v>0</v>
      </c>
      <c r="J187" s="530">
        <v>0</v>
      </c>
      <c r="K187" s="440">
        <v>0</v>
      </c>
      <c r="L187" s="440">
        <v>0</v>
      </c>
      <c r="M187" s="125">
        <f t="shared" si="4"/>
        <v>0</v>
      </c>
    </row>
    <row r="188" spans="1:13">
      <c r="A188" s="245" t="s">
        <v>82</v>
      </c>
      <c r="B188" s="108" t="s">
        <v>277</v>
      </c>
      <c r="C188" s="142"/>
      <c r="D188" s="440">
        <v>0</v>
      </c>
      <c r="E188" s="440"/>
      <c r="F188" s="440">
        <v>0</v>
      </c>
      <c r="G188" s="440">
        <v>0</v>
      </c>
      <c r="H188" s="440">
        <v>0</v>
      </c>
      <c r="I188" s="530">
        <v>0</v>
      </c>
      <c r="J188" s="530">
        <v>0</v>
      </c>
      <c r="K188" s="440">
        <v>0</v>
      </c>
      <c r="L188" s="440">
        <v>0</v>
      </c>
      <c r="M188" s="125">
        <f t="shared" si="4"/>
        <v>0</v>
      </c>
    </row>
    <row r="189" spans="1:13">
      <c r="A189" s="250" t="s">
        <v>84</v>
      </c>
      <c r="B189" s="108" t="s">
        <v>278</v>
      </c>
      <c r="C189" s="142"/>
      <c r="D189" s="440">
        <v>0</v>
      </c>
      <c r="E189" s="440"/>
      <c r="F189" s="440">
        <v>0</v>
      </c>
      <c r="G189" s="440">
        <v>0</v>
      </c>
      <c r="H189" s="440">
        <v>0</v>
      </c>
      <c r="I189" s="530">
        <v>0</v>
      </c>
      <c r="J189" s="530">
        <v>0</v>
      </c>
      <c r="K189" s="440">
        <v>0</v>
      </c>
      <c r="L189" s="440">
        <v>0</v>
      </c>
      <c r="M189" s="125">
        <f t="shared" si="4"/>
        <v>0</v>
      </c>
    </row>
    <row r="190" spans="1:13">
      <c r="A190" s="250" t="s">
        <v>86</v>
      </c>
      <c r="B190" s="108" t="s">
        <v>279</v>
      </c>
      <c r="C190" s="142"/>
      <c r="D190" s="440">
        <v>0</v>
      </c>
      <c r="E190" s="440"/>
      <c r="F190" s="440">
        <v>0</v>
      </c>
      <c r="G190" s="440">
        <v>0</v>
      </c>
      <c r="H190" s="440">
        <v>0</v>
      </c>
      <c r="I190" s="530">
        <v>0</v>
      </c>
      <c r="J190" s="530">
        <v>0</v>
      </c>
      <c r="K190" s="440">
        <v>0</v>
      </c>
      <c r="L190" s="440">
        <v>0</v>
      </c>
      <c r="M190" s="125">
        <f t="shared" si="4"/>
        <v>0</v>
      </c>
    </row>
    <row r="191" spans="1:13">
      <c r="A191" s="1048" t="s">
        <v>1231</v>
      </c>
      <c r="B191" s="108" t="s">
        <v>1232</v>
      </c>
      <c r="C191" s="1049"/>
      <c r="D191" s="1050">
        <v>0</v>
      </c>
      <c r="E191" s="1050"/>
      <c r="F191" s="1050">
        <v>0</v>
      </c>
      <c r="G191" s="1050">
        <v>0</v>
      </c>
      <c r="H191" s="1050">
        <v>0</v>
      </c>
      <c r="I191" s="530">
        <v>0</v>
      </c>
      <c r="J191" s="530">
        <v>1000</v>
      </c>
      <c r="K191" s="1050">
        <v>0</v>
      </c>
      <c r="L191" s="1050">
        <v>0</v>
      </c>
      <c r="M191" s="278">
        <f>SUM(D191:L191)</f>
        <v>1000</v>
      </c>
    </row>
    <row r="192" spans="1:13">
      <c r="A192" s="245" t="s">
        <v>348</v>
      </c>
      <c r="B192" s="108" t="s">
        <v>347</v>
      </c>
      <c r="C192" s="142"/>
      <c r="D192" s="446">
        <v>0</v>
      </c>
      <c r="E192" s="446"/>
      <c r="F192" s="446">
        <v>0</v>
      </c>
      <c r="G192" s="446">
        <v>0</v>
      </c>
      <c r="H192" s="446">
        <v>0</v>
      </c>
      <c r="I192" s="530">
        <v>0</v>
      </c>
      <c r="J192" s="530">
        <v>50000</v>
      </c>
      <c r="K192" s="446">
        <v>0</v>
      </c>
      <c r="L192" s="446">
        <v>0</v>
      </c>
      <c r="M192" s="125">
        <f t="shared" si="4"/>
        <v>50000</v>
      </c>
    </row>
    <row r="193" spans="1:13" ht="7.9" customHeight="1">
      <c r="A193" s="245"/>
      <c r="B193" s="111"/>
      <c r="C193" s="142"/>
      <c r="D193" s="447"/>
      <c r="E193" s="447"/>
      <c r="F193" s="447"/>
      <c r="G193" s="447"/>
      <c r="H193" s="447"/>
      <c r="I193" s="530"/>
      <c r="J193" s="530"/>
      <c r="K193" s="470"/>
      <c r="L193" s="447"/>
      <c r="M193" s="125"/>
    </row>
    <row r="194" spans="1:13">
      <c r="A194" s="252"/>
      <c r="B194" s="113" t="s">
        <v>346</v>
      </c>
      <c r="C194" s="147"/>
      <c r="D194" s="448">
        <f t="shared" ref="D194:L194" si="5">D12+D13+D114+D115+D44+D46+D48+D50</f>
        <v>0</v>
      </c>
      <c r="E194" s="448">
        <f t="shared" si="5"/>
        <v>0</v>
      </c>
      <c r="F194" s="448">
        <f t="shared" si="5"/>
        <v>0</v>
      </c>
      <c r="G194" s="448">
        <f t="shared" si="5"/>
        <v>0</v>
      </c>
      <c r="H194" s="448">
        <f t="shared" si="5"/>
        <v>2800</v>
      </c>
      <c r="I194" s="448">
        <f t="shared" si="5"/>
        <v>0</v>
      </c>
      <c r="J194" s="448">
        <f t="shared" si="5"/>
        <v>72526.16</v>
      </c>
      <c r="K194" s="553">
        <f t="shared" si="5"/>
        <v>0</v>
      </c>
      <c r="L194" s="448">
        <f t="shared" si="5"/>
        <v>0</v>
      </c>
      <c r="M194" s="98">
        <f t="shared" ref="M194" si="6">M12+M13+M114+M115+M44+M46+M48+M50</f>
        <v>75326.16</v>
      </c>
    </row>
    <row r="195" spans="1:13">
      <c r="A195" s="252"/>
      <c r="B195" s="113" t="s">
        <v>280</v>
      </c>
      <c r="C195" s="147"/>
      <c r="D195" s="448">
        <f t="shared" ref="D195:L195" si="7">D15</f>
        <v>0</v>
      </c>
      <c r="E195" s="448">
        <f t="shared" si="7"/>
        <v>0</v>
      </c>
      <c r="F195" s="448">
        <f t="shared" si="7"/>
        <v>0</v>
      </c>
      <c r="G195" s="448">
        <f t="shared" si="7"/>
        <v>0</v>
      </c>
      <c r="H195" s="448">
        <f t="shared" si="7"/>
        <v>0</v>
      </c>
      <c r="I195" s="448">
        <f t="shared" si="7"/>
        <v>0</v>
      </c>
      <c r="J195" s="448">
        <f t="shared" si="7"/>
        <v>105000</v>
      </c>
      <c r="K195" s="554">
        <f t="shared" si="7"/>
        <v>0</v>
      </c>
      <c r="L195" s="448">
        <f t="shared" si="7"/>
        <v>0</v>
      </c>
      <c r="M195" s="126">
        <f t="shared" ref="M195" si="8">M15</f>
        <v>105000</v>
      </c>
    </row>
    <row r="196" spans="1:13">
      <c r="A196" s="348"/>
      <c r="B196" s="349" t="s">
        <v>752</v>
      </c>
      <c r="C196" s="350"/>
      <c r="D196" s="448">
        <f t="shared" ref="D196:L196" si="9">D16</f>
        <v>0</v>
      </c>
      <c r="E196" s="448">
        <f t="shared" si="9"/>
        <v>0</v>
      </c>
      <c r="F196" s="448">
        <f t="shared" si="9"/>
        <v>0</v>
      </c>
      <c r="G196" s="448">
        <f t="shared" si="9"/>
        <v>0</v>
      </c>
      <c r="H196" s="448">
        <f t="shared" si="9"/>
        <v>0</v>
      </c>
      <c r="I196" s="448">
        <f t="shared" si="9"/>
        <v>0</v>
      </c>
      <c r="J196" s="448">
        <f t="shared" ref="J196" si="10">J16</f>
        <v>265274.71999999997</v>
      </c>
      <c r="K196" s="553">
        <f t="shared" si="9"/>
        <v>0</v>
      </c>
      <c r="L196" s="448">
        <f t="shared" si="9"/>
        <v>0</v>
      </c>
      <c r="M196" s="351">
        <f t="shared" ref="M196" si="11">M16</f>
        <v>265274.71999999997</v>
      </c>
    </row>
    <row r="197" spans="1:13">
      <c r="A197" s="252"/>
      <c r="B197" s="113" t="s">
        <v>281</v>
      </c>
      <c r="C197" s="148"/>
      <c r="D197" s="448">
        <f t="shared" ref="D197:L197" si="12">D21</f>
        <v>0</v>
      </c>
      <c r="E197" s="448">
        <f t="shared" si="12"/>
        <v>0</v>
      </c>
      <c r="F197" s="448">
        <f t="shared" si="12"/>
        <v>0</v>
      </c>
      <c r="G197" s="448">
        <f t="shared" si="12"/>
        <v>0</v>
      </c>
      <c r="H197" s="448">
        <f t="shared" si="12"/>
        <v>0</v>
      </c>
      <c r="I197" s="448">
        <f t="shared" si="12"/>
        <v>0</v>
      </c>
      <c r="J197" s="448">
        <f t="shared" ref="J197" si="13">J21</f>
        <v>0</v>
      </c>
      <c r="K197" s="554">
        <f t="shared" si="12"/>
        <v>0</v>
      </c>
      <c r="L197" s="448">
        <f t="shared" si="12"/>
        <v>0</v>
      </c>
      <c r="M197" s="126">
        <f t="shared" ref="M197" si="14">M21</f>
        <v>0</v>
      </c>
    </row>
    <row r="198" spans="1:13">
      <c r="A198" s="253"/>
      <c r="B198" s="113" t="s">
        <v>119</v>
      </c>
      <c r="C198" s="149"/>
      <c r="D198" s="449">
        <f t="shared" ref="D198:L198" si="15">D86</f>
        <v>0</v>
      </c>
      <c r="E198" s="449">
        <f t="shared" si="15"/>
        <v>0</v>
      </c>
      <c r="F198" s="449">
        <f t="shared" si="15"/>
        <v>0</v>
      </c>
      <c r="G198" s="449">
        <f t="shared" si="15"/>
        <v>0</v>
      </c>
      <c r="H198" s="449">
        <f t="shared" si="15"/>
        <v>0</v>
      </c>
      <c r="I198" s="449">
        <f t="shared" si="15"/>
        <v>0</v>
      </c>
      <c r="J198" s="449">
        <f t="shared" ref="J198" si="16">J86</f>
        <v>806648.88</v>
      </c>
      <c r="K198" s="555">
        <f t="shared" si="15"/>
        <v>0</v>
      </c>
      <c r="L198" s="449">
        <f t="shared" si="15"/>
        <v>0</v>
      </c>
      <c r="M198" s="127">
        <f t="shared" ref="M198" si="17">M86</f>
        <v>806648.88</v>
      </c>
    </row>
    <row r="199" spans="1:13">
      <c r="A199" s="253"/>
      <c r="B199" s="113" t="s">
        <v>89</v>
      </c>
      <c r="C199" s="149"/>
      <c r="D199" s="449">
        <f t="shared" ref="D199:L199" si="18">D82</f>
        <v>0</v>
      </c>
      <c r="E199" s="449">
        <f t="shared" si="18"/>
        <v>0</v>
      </c>
      <c r="F199" s="449">
        <f t="shared" si="18"/>
        <v>0</v>
      </c>
      <c r="G199" s="449">
        <f t="shared" si="18"/>
        <v>0</v>
      </c>
      <c r="H199" s="449">
        <f t="shared" si="18"/>
        <v>0</v>
      </c>
      <c r="I199" s="449">
        <f t="shared" si="18"/>
        <v>0</v>
      </c>
      <c r="J199" s="449">
        <f t="shared" ref="J199" si="19">J82</f>
        <v>100000</v>
      </c>
      <c r="K199" s="555">
        <f t="shared" si="18"/>
        <v>0</v>
      </c>
      <c r="L199" s="449">
        <f t="shared" si="18"/>
        <v>0</v>
      </c>
      <c r="M199" s="127">
        <f t="shared" ref="M199" si="20">M82</f>
        <v>100000</v>
      </c>
    </row>
    <row r="200" spans="1:13">
      <c r="A200" s="253"/>
      <c r="B200" s="113" t="s">
        <v>88</v>
      </c>
      <c r="C200" s="149"/>
      <c r="D200" s="449">
        <f t="shared" ref="D200:L200" si="21">D76</f>
        <v>109100</v>
      </c>
      <c r="E200" s="449">
        <f t="shared" si="21"/>
        <v>151200</v>
      </c>
      <c r="F200" s="449">
        <f t="shared" si="21"/>
        <v>48000</v>
      </c>
      <c r="G200" s="449">
        <f t="shared" si="21"/>
        <v>97680</v>
      </c>
      <c r="H200" s="449">
        <f t="shared" si="21"/>
        <v>0</v>
      </c>
      <c r="I200" s="449">
        <f t="shared" si="21"/>
        <v>38100</v>
      </c>
      <c r="J200" s="449">
        <f t="shared" ref="J200" si="22">J76</f>
        <v>0</v>
      </c>
      <c r="K200" s="555">
        <f t="shared" si="21"/>
        <v>0</v>
      </c>
      <c r="L200" s="449">
        <f t="shared" si="21"/>
        <v>0</v>
      </c>
      <c r="M200" s="127">
        <f t="shared" ref="M200" si="23">M76</f>
        <v>444080</v>
      </c>
    </row>
    <row r="201" spans="1:13">
      <c r="A201" s="252"/>
      <c r="B201" s="113" t="s">
        <v>282</v>
      </c>
      <c r="C201" s="148"/>
      <c r="D201" s="448">
        <f t="shared" ref="D201:L201" si="24">D77+D149+D158</f>
        <v>107485.6</v>
      </c>
      <c r="E201" s="448">
        <f t="shared" si="24"/>
        <v>69200</v>
      </c>
      <c r="F201" s="448">
        <f t="shared" si="24"/>
        <v>43936</v>
      </c>
      <c r="G201" s="448">
        <f t="shared" si="24"/>
        <v>36995.9</v>
      </c>
      <c r="H201" s="448">
        <f t="shared" si="24"/>
        <v>299250</v>
      </c>
      <c r="I201" s="448">
        <f t="shared" si="24"/>
        <v>27500</v>
      </c>
      <c r="J201" s="448">
        <f t="shared" ref="J201" si="25">J77+J149+J158</f>
        <v>0</v>
      </c>
      <c r="K201" s="556">
        <f t="shared" si="24"/>
        <v>0</v>
      </c>
      <c r="L201" s="448">
        <f t="shared" si="24"/>
        <v>0</v>
      </c>
      <c r="M201" s="128">
        <f t="shared" ref="M201" si="26">M77+M149+M158</f>
        <v>584367.5</v>
      </c>
    </row>
    <row r="202" spans="1:13">
      <c r="A202" s="252"/>
      <c r="B202" s="113" t="s">
        <v>283</v>
      </c>
      <c r="C202" s="148"/>
      <c r="D202" s="448">
        <f t="shared" ref="D202:L202" si="27">D85</f>
        <v>14000</v>
      </c>
      <c r="E202" s="448">
        <f t="shared" si="27"/>
        <v>3200</v>
      </c>
      <c r="F202" s="448">
        <f t="shared" si="27"/>
        <v>0</v>
      </c>
      <c r="G202" s="448">
        <f t="shared" si="27"/>
        <v>4000</v>
      </c>
      <c r="H202" s="448">
        <f t="shared" si="27"/>
        <v>5000</v>
      </c>
      <c r="I202" s="448">
        <f t="shared" si="27"/>
        <v>3500</v>
      </c>
      <c r="J202" s="448">
        <f t="shared" ref="J202" si="28">J85</f>
        <v>0</v>
      </c>
      <c r="K202" s="554">
        <f t="shared" si="27"/>
        <v>0</v>
      </c>
      <c r="L202" s="448">
        <f t="shared" si="27"/>
        <v>650</v>
      </c>
      <c r="M202" s="126">
        <f t="shared" ref="M202" si="29">M85</f>
        <v>30350</v>
      </c>
    </row>
    <row r="203" spans="1:13">
      <c r="A203" s="252"/>
      <c r="B203" s="113" t="s">
        <v>284</v>
      </c>
      <c r="C203" s="148"/>
      <c r="D203" s="448">
        <f t="shared" ref="D203:L203" si="30">D105</f>
        <v>710</v>
      </c>
      <c r="E203" s="448">
        <f t="shared" si="30"/>
        <v>0</v>
      </c>
      <c r="F203" s="448">
        <f t="shared" si="30"/>
        <v>0</v>
      </c>
      <c r="G203" s="448">
        <f t="shared" si="30"/>
        <v>300</v>
      </c>
      <c r="H203" s="448">
        <f t="shared" si="30"/>
        <v>80</v>
      </c>
      <c r="I203" s="448">
        <f t="shared" si="30"/>
        <v>0</v>
      </c>
      <c r="J203" s="448">
        <f t="shared" ref="J203" si="31">J105</f>
        <v>552443.30000000005</v>
      </c>
      <c r="K203" s="554">
        <f t="shared" si="30"/>
        <v>0</v>
      </c>
      <c r="L203" s="448">
        <f t="shared" si="30"/>
        <v>0</v>
      </c>
      <c r="M203" s="126">
        <f t="shared" ref="M203" si="32">M105</f>
        <v>553533.30000000005</v>
      </c>
    </row>
    <row r="204" spans="1:13">
      <c r="A204" s="252"/>
      <c r="B204" s="113" t="s">
        <v>285</v>
      </c>
      <c r="C204" s="148"/>
      <c r="D204" s="448">
        <f t="shared" ref="D204:L204" si="33">D89</f>
        <v>0</v>
      </c>
      <c r="E204" s="448">
        <f t="shared" si="33"/>
        <v>0</v>
      </c>
      <c r="F204" s="448">
        <f t="shared" si="33"/>
        <v>0</v>
      </c>
      <c r="G204" s="448">
        <f t="shared" si="33"/>
        <v>0</v>
      </c>
      <c r="H204" s="448">
        <f t="shared" si="33"/>
        <v>0</v>
      </c>
      <c r="I204" s="448">
        <f t="shared" si="33"/>
        <v>0</v>
      </c>
      <c r="J204" s="448">
        <f t="shared" ref="J204" si="34">J89</f>
        <v>262299.12</v>
      </c>
      <c r="K204" s="554">
        <f t="shared" si="33"/>
        <v>0</v>
      </c>
      <c r="L204" s="448">
        <f t="shared" si="33"/>
        <v>0</v>
      </c>
      <c r="M204" s="126">
        <f t="shared" ref="M204" si="35">M89</f>
        <v>262299.12</v>
      </c>
    </row>
    <row r="205" spans="1:13">
      <c r="A205" s="252"/>
      <c r="B205" s="113" t="s">
        <v>286</v>
      </c>
      <c r="C205" s="148"/>
      <c r="D205" s="448">
        <f t="shared" ref="D205:L205" si="36">D139</f>
        <v>70000</v>
      </c>
      <c r="E205" s="448">
        <f t="shared" si="36"/>
        <v>3000</v>
      </c>
      <c r="F205" s="448">
        <f t="shared" si="36"/>
        <v>5700</v>
      </c>
      <c r="G205" s="448">
        <f t="shared" si="36"/>
        <v>26500</v>
      </c>
      <c r="H205" s="448">
        <f t="shared" si="36"/>
        <v>14000</v>
      </c>
      <c r="I205" s="448">
        <f t="shared" si="36"/>
        <v>200</v>
      </c>
      <c r="J205" s="448">
        <f t="shared" ref="J205" si="37">J139</f>
        <v>0</v>
      </c>
      <c r="K205" s="556">
        <f t="shared" si="36"/>
        <v>0</v>
      </c>
      <c r="L205" s="448">
        <f t="shared" si="36"/>
        <v>3000</v>
      </c>
      <c r="M205" s="128">
        <f t="shared" ref="M205" si="38">M139</f>
        <v>122400</v>
      </c>
    </row>
    <row r="206" spans="1:13">
      <c r="A206" s="252"/>
      <c r="B206" s="113" t="s">
        <v>95</v>
      </c>
      <c r="C206" s="148"/>
      <c r="D206" s="448">
        <f t="shared" ref="D206:L206" si="39">SUM(D59:D68)+D75</f>
        <v>0</v>
      </c>
      <c r="E206" s="448">
        <f t="shared" si="39"/>
        <v>0</v>
      </c>
      <c r="F206" s="448">
        <f t="shared" si="39"/>
        <v>0</v>
      </c>
      <c r="G206" s="448">
        <f t="shared" si="39"/>
        <v>3500</v>
      </c>
      <c r="H206" s="448">
        <f t="shared" si="39"/>
        <v>0</v>
      </c>
      <c r="I206" s="448">
        <f t="shared" si="39"/>
        <v>2100</v>
      </c>
      <c r="J206" s="448">
        <f t="shared" ref="J206" si="40">SUM(J59:J68)+J75</f>
        <v>34800</v>
      </c>
      <c r="K206" s="554">
        <f t="shared" si="39"/>
        <v>0</v>
      </c>
      <c r="L206" s="448">
        <f t="shared" si="39"/>
        <v>0</v>
      </c>
      <c r="M206" s="126">
        <f t="shared" ref="M206" si="41">SUM(M59:M68)+M75</f>
        <v>40400</v>
      </c>
    </row>
    <row r="207" spans="1:13">
      <c r="A207" s="252"/>
      <c r="B207" s="113" t="s">
        <v>287</v>
      </c>
      <c r="C207" s="148"/>
      <c r="D207" s="448">
        <f t="shared" ref="D207:L207" si="42">D69+D70+D71+D72+D73+D74</f>
        <v>0</v>
      </c>
      <c r="E207" s="448">
        <f t="shared" si="42"/>
        <v>0</v>
      </c>
      <c r="F207" s="448">
        <f t="shared" si="42"/>
        <v>0</v>
      </c>
      <c r="G207" s="448">
        <f t="shared" si="42"/>
        <v>800</v>
      </c>
      <c r="H207" s="448">
        <f t="shared" si="42"/>
        <v>0</v>
      </c>
      <c r="I207" s="448">
        <f t="shared" si="42"/>
        <v>0</v>
      </c>
      <c r="J207" s="448">
        <f t="shared" ref="J207" si="43">J69+J70+J71+J72+J73+J74</f>
        <v>5200</v>
      </c>
      <c r="K207" s="553">
        <f t="shared" si="42"/>
        <v>0</v>
      </c>
      <c r="L207" s="448">
        <f t="shared" si="42"/>
        <v>0</v>
      </c>
      <c r="M207" s="98">
        <f t="shared" ref="M207" si="44">M69+M70+M71+M72+M73+M74</f>
        <v>6000</v>
      </c>
    </row>
    <row r="208" spans="1:13">
      <c r="A208" s="252"/>
      <c r="B208" s="113" t="s">
        <v>288</v>
      </c>
      <c r="C208" s="148"/>
      <c r="D208" s="448">
        <f t="shared" ref="D208:H208" si="45">D96+D97+D98+D99+D100+D101+D102+SUM(D129:D135)</f>
        <v>34759.589999999997</v>
      </c>
      <c r="E208" s="448">
        <f t="shared" si="45"/>
        <v>21750</v>
      </c>
      <c r="F208" s="448">
        <f t="shared" si="45"/>
        <v>9050</v>
      </c>
      <c r="G208" s="448">
        <f t="shared" si="45"/>
        <v>31700</v>
      </c>
      <c r="H208" s="448">
        <f t="shared" si="45"/>
        <v>17170</v>
      </c>
      <c r="I208" s="448">
        <f t="shared" ref="I208:J208" si="46">I96+I97+I98+I99+I100+I101+I102+SUM(I129:I135)</f>
        <v>7450</v>
      </c>
      <c r="J208" s="448">
        <f t="shared" si="46"/>
        <v>30000</v>
      </c>
      <c r="K208" s="553">
        <f t="shared" ref="K208:L208" si="47">K96+K97+K98+K99+K100+K101+K102+SUM(K129:K135)</f>
        <v>7408.99</v>
      </c>
      <c r="L208" s="448">
        <f t="shared" si="47"/>
        <v>7500</v>
      </c>
      <c r="M208" s="98">
        <f t="shared" ref="M208" si="48">M96+M97+M98+M99+M100+M101+M102+SUM(M129:M135)</f>
        <v>166788.58000000002</v>
      </c>
    </row>
    <row r="209" spans="1:13">
      <c r="A209" s="252"/>
      <c r="B209" s="113" t="s">
        <v>289</v>
      </c>
      <c r="C209" s="148"/>
      <c r="D209" s="448">
        <f t="shared" ref="D209:M209" si="49">SUM(D176:D190)</f>
        <v>33000.9</v>
      </c>
      <c r="E209" s="448">
        <f t="shared" si="49"/>
        <v>2000</v>
      </c>
      <c r="F209" s="448">
        <f t="shared" si="49"/>
        <v>2600</v>
      </c>
      <c r="G209" s="448">
        <f t="shared" si="49"/>
        <v>9500</v>
      </c>
      <c r="H209" s="448">
        <f t="shared" si="49"/>
        <v>4958.96</v>
      </c>
      <c r="I209" s="448">
        <f t="shared" si="49"/>
        <v>6200</v>
      </c>
      <c r="J209" s="448">
        <f t="shared" ref="J209" si="50">SUM(J176:J190)</f>
        <v>402938.55</v>
      </c>
      <c r="K209" s="554">
        <f t="shared" si="49"/>
        <v>9400</v>
      </c>
      <c r="L209" s="448">
        <f t="shared" si="49"/>
        <v>9000</v>
      </c>
      <c r="M209" s="126">
        <f t="shared" si="49"/>
        <v>479598.41</v>
      </c>
    </row>
    <row r="210" spans="1:13">
      <c r="A210" s="252"/>
      <c r="B210" s="113" t="s">
        <v>108</v>
      </c>
      <c r="C210" s="148"/>
      <c r="D210" s="448">
        <f t="shared" ref="D210:L210" si="51">D164</f>
        <v>12408.04</v>
      </c>
      <c r="E210" s="448">
        <f t="shared" si="51"/>
        <v>0</v>
      </c>
      <c r="F210" s="448">
        <f t="shared" si="51"/>
        <v>3867.66</v>
      </c>
      <c r="G210" s="448">
        <f t="shared" si="51"/>
        <v>0</v>
      </c>
      <c r="H210" s="448">
        <f t="shared" si="51"/>
        <v>0</v>
      </c>
      <c r="I210" s="448">
        <f t="shared" si="51"/>
        <v>0</v>
      </c>
      <c r="J210" s="448">
        <f t="shared" ref="J210" si="52">J164</f>
        <v>0</v>
      </c>
      <c r="K210" s="554">
        <f t="shared" si="51"/>
        <v>0</v>
      </c>
      <c r="L210" s="448">
        <f t="shared" si="51"/>
        <v>0</v>
      </c>
      <c r="M210" s="126">
        <f t="shared" ref="M210" si="53">M164</f>
        <v>16275.7</v>
      </c>
    </row>
    <row r="211" spans="1:13">
      <c r="A211" s="252"/>
      <c r="B211" s="113" t="s">
        <v>290</v>
      </c>
      <c r="C211" s="148"/>
      <c r="D211" s="448">
        <f t="shared" ref="D211:L211" si="54">D35+D36+D37+D38+D41+D53+D54+D55+D56+D57+D58+D161+D162+D80+D118+D121+D173+D159+D147</f>
        <v>94500</v>
      </c>
      <c r="E211" s="448">
        <f t="shared" si="54"/>
        <v>15300</v>
      </c>
      <c r="F211" s="448">
        <f t="shared" si="54"/>
        <v>0</v>
      </c>
      <c r="G211" s="448">
        <f t="shared" si="54"/>
        <v>13050</v>
      </c>
      <c r="H211" s="448">
        <f t="shared" si="54"/>
        <v>0</v>
      </c>
      <c r="I211" s="448">
        <f t="shared" si="54"/>
        <v>0</v>
      </c>
      <c r="J211" s="448">
        <f t="shared" ref="J211" si="55">J35+J36+J37+J38+J41+J53+J54+J55+J56+J57+J58+J161+J162+J80+J118+J121+J173+J159+J147</f>
        <v>0</v>
      </c>
      <c r="K211" s="553">
        <f t="shared" si="54"/>
        <v>0</v>
      </c>
      <c r="L211" s="448">
        <f t="shared" si="54"/>
        <v>0</v>
      </c>
      <c r="M211" s="98">
        <f t="shared" ref="M211" si="56">M35+M36+M37+M38+M41+M53+M54+M55+M56+M57+M58+M161+M162+M80+M118+M121+M173+M159+M147</f>
        <v>122850</v>
      </c>
    </row>
    <row r="212" spans="1:13">
      <c r="A212" s="252"/>
      <c r="B212" s="113" t="s">
        <v>291</v>
      </c>
      <c r="C212" s="148"/>
      <c r="D212" s="448">
        <f t="shared" ref="D212:L212" si="57">D153</f>
        <v>0</v>
      </c>
      <c r="E212" s="448">
        <f t="shared" si="57"/>
        <v>0</v>
      </c>
      <c r="F212" s="448">
        <f t="shared" si="57"/>
        <v>0</v>
      </c>
      <c r="G212" s="448">
        <f t="shared" si="57"/>
        <v>0</v>
      </c>
      <c r="H212" s="448">
        <f t="shared" si="57"/>
        <v>0</v>
      </c>
      <c r="I212" s="448">
        <f t="shared" si="57"/>
        <v>0</v>
      </c>
      <c r="J212" s="448">
        <f t="shared" ref="J212" si="58">J153</f>
        <v>0</v>
      </c>
      <c r="K212" s="554">
        <f t="shared" si="57"/>
        <v>0</v>
      </c>
      <c r="L212" s="448">
        <f t="shared" si="57"/>
        <v>0</v>
      </c>
      <c r="M212" s="126">
        <f t="shared" ref="M212" si="59">M153</f>
        <v>0</v>
      </c>
    </row>
    <row r="213" spans="1:13">
      <c r="A213" s="252"/>
      <c r="B213" s="113" t="s">
        <v>292</v>
      </c>
      <c r="C213" s="150"/>
      <c r="D213" s="448">
        <f t="shared" ref="D213:L213" si="60">SUM(D17:D34)+D14+D39+D40-D21+D42+SUM(D51:D52)+D78+D79+D81+SUM(D83:D84)+SUM(D87:D93)-D89+SUM(D95)+SUM(D103:D111)-D105+SUM(D116:D120)-D118+SUM(D122:D128)+SUM(D136:D148)-D139+SUM(D150:D152)+D154+D155+D160+SUM(D174:D175)+D94+D163+D192-D147</f>
        <v>54079.55</v>
      </c>
      <c r="E213" s="448">
        <f t="shared" si="60"/>
        <v>28056.05</v>
      </c>
      <c r="F213" s="448">
        <f t="shared" si="60"/>
        <v>8546</v>
      </c>
      <c r="G213" s="448">
        <f>SUM(G17:G34)+G14+G39+G40-G21+G42+SUM(G51:G52)+G78+G79+G81+SUM(G83:G84)+SUM(G87:G93)-G89+SUM(G95)+SUM(G103:G111)-G105+SUM(G116:G120)-G118+SUM(G122:G128)+SUM(G136:G148)-G139+SUM(G150:G152)+G154+G155+G160+SUM(G174:G175)+G93+G163+G192-G147</f>
        <v>44329.5</v>
      </c>
      <c r="H213" s="448">
        <f t="shared" si="60"/>
        <v>42151.3</v>
      </c>
      <c r="I213" s="448">
        <f t="shared" si="60"/>
        <v>20003.66</v>
      </c>
      <c r="J213" s="448">
        <f>SUM(J17:J34)+J14+J39+J40-J21+J42+SUM(J51:J52)+J78+J79+J81+SUM(J83:J84)+SUM(J87:J93)-J89+SUM(J95)+SUM(J103:J111)-J105+SUM(J116:J120)-J118+SUM(J122:J128)+SUM(J136:J148)-J139+SUM(J150:J152)+J154+J155+J160+SUM(J174:J175)+J94+J163+J192+J191-J147</f>
        <v>623628.04</v>
      </c>
      <c r="K213" s="553">
        <f t="shared" si="60"/>
        <v>134766.54999999999</v>
      </c>
      <c r="L213" s="448">
        <f t="shared" si="60"/>
        <v>7505.98</v>
      </c>
      <c r="M213" s="98">
        <f>SUM(M17:M34)+M14+M39+M40-M21+M42+SUM(M51:M52)+M78+M79+M81+SUM(M83:M84)+SUM(M87:M93)-M89+SUM(M95)+SUM(M103:M111)-M105+SUM(M116:M120)-M118+SUM(M122:M128)+SUM(M136:M148)-M139+SUM(M150:M152)+M154+M155+M160+SUM(M174:M175)+M94+M163+M192+M191-M147</f>
        <v>963066.63000000012</v>
      </c>
    </row>
    <row r="214" spans="1:13">
      <c r="A214" s="254" t="s">
        <v>335</v>
      </c>
      <c r="B214" s="113" t="s">
        <v>294</v>
      </c>
      <c r="C214" s="147"/>
      <c r="D214" s="450">
        <f t="shared" ref="D214:M214" si="61">SUM(D194:D213)</f>
        <v>530043.67999999993</v>
      </c>
      <c r="E214" s="450">
        <f t="shared" si="61"/>
        <v>293706.05</v>
      </c>
      <c r="F214" s="450">
        <f t="shared" si="61"/>
        <v>121699.66</v>
      </c>
      <c r="G214" s="450">
        <f t="shared" si="61"/>
        <v>268355.40000000002</v>
      </c>
      <c r="H214" s="450">
        <f t="shared" si="61"/>
        <v>385410.26</v>
      </c>
      <c r="I214" s="450">
        <f t="shared" si="61"/>
        <v>105053.66</v>
      </c>
      <c r="J214" s="448">
        <f t="shared" si="61"/>
        <v>3260758.77</v>
      </c>
      <c r="K214" s="554">
        <f t="shared" si="61"/>
        <v>151575.53999999998</v>
      </c>
      <c r="L214" s="450">
        <f t="shared" si="61"/>
        <v>27655.98</v>
      </c>
      <c r="M214" s="126">
        <f t="shared" si="61"/>
        <v>5144259</v>
      </c>
    </row>
    <row r="215" spans="1:13">
      <c r="A215" s="255" t="s">
        <v>298</v>
      </c>
      <c r="B215" s="114" t="s">
        <v>751</v>
      </c>
      <c r="C215" s="151"/>
      <c r="D215" s="451">
        <f t="shared" ref="D215:L215" si="62">SUM(D165:D172)</f>
        <v>0</v>
      </c>
      <c r="E215" s="451">
        <f t="shared" si="62"/>
        <v>0</v>
      </c>
      <c r="F215" s="451">
        <f t="shared" si="62"/>
        <v>0</v>
      </c>
      <c r="G215" s="451">
        <f t="shared" si="62"/>
        <v>0</v>
      </c>
      <c r="H215" s="451">
        <f t="shared" si="62"/>
        <v>0</v>
      </c>
      <c r="I215" s="451">
        <f t="shared" si="62"/>
        <v>0</v>
      </c>
      <c r="J215" s="557">
        <v>0</v>
      </c>
      <c r="K215" s="557">
        <f t="shared" si="62"/>
        <v>0</v>
      </c>
      <c r="L215" s="451">
        <f t="shared" si="62"/>
        <v>0</v>
      </c>
      <c r="M215" s="99">
        <f t="shared" ref="M215" si="63">SUM(M165:M172)</f>
        <v>0</v>
      </c>
    </row>
    <row r="216" spans="1:13">
      <c r="A216" s="256" t="s">
        <v>295</v>
      </c>
      <c r="B216" s="115" t="s">
        <v>297</v>
      </c>
      <c r="C216" s="152"/>
      <c r="D216" s="452">
        <f t="shared" ref="D216:L216" si="64">D156</f>
        <v>0</v>
      </c>
      <c r="E216" s="452">
        <f t="shared" si="64"/>
        <v>0</v>
      </c>
      <c r="F216" s="452">
        <f t="shared" si="64"/>
        <v>0</v>
      </c>
      <c r="G216" s="452">
        <f t="shared" si="64"/>
        <v>0</v>
      </c>
      <c r="H216" s="452">
        <f t="shared" si="64"/>
        <v>0</v>
      </c>
      <c r="I216" s="452">
        <f t="shared" si="64"/>
        <v>0</v>
      </c>
      <c r="J216" s="558">
        <v>1470150</v>
      </c>
      <c r="K216" s="558">
        <f t="shared" si="64"/>
        <v>0</v>
      </c>
      <c r="L216" s="452">
        <f t="shared" si="64"/>
        <v>0</v>
      </c>
      <c r="M216" s="129">
        <f t="shared" ref="M216" si="65">M156</f>
        <v>1470150</v>
      </c>
    </row>
    <row r="217" spans="1:13">
      <c r="A217" s="257" t="s">
        <v>293</v>
      </c>
      <c r="B217" s="228" t="s">
        <v>299</v>
      </c>
      <c r="C217" s="229"/>
      <c r="D217" s="453">
        <f t="shared" ref="D217:L217" si="66">D3+D4+D5+D6+D7+D8+D9+D10+D11+D112+D113+D43+D45+D47+D49</f>
        <v>0</v>
      </c>
      <c r="E217" s="453">
        <f t="shared" si="66"/>
        <v>0</v>
      </c>
      <c r="F217" s="453">
        <f t="shared" si="66"/>
        <v>0</v>
      </c>
      <c r="G217" s="453">
        <f t="shared" si="66"/>
        <v>0</v>
      </c>
      <c r="H217" s="453">
        <f t="shared" si="66"/>
        <v>0</v>
      </c>
      <c r="I217" s="453">
        <f t="shared" si="66"/>
        <v>0</v>
      </c>
      <c r="J217" s="559">
        <v>264600</v>
      </c>
      <c r="K217" s="559">
        <f t="shared" si="66"/>
        <v>0</v>
      </c>
      <c r="L217" s="453">
        <f t="shared" si="66"/>
        <v>0</v>
      </c>
      <c r="M217" s="230">
        <f t="shared" ref="M217" si="67">M3+M4+M5+M6+M7+M8+M9+M10+M11+M112+M113+M43+M45+M47+M49</f>
        <v>264600</v>
      </c>
    </row>
    <row r="218" spans="1:13">
      <c r="A218" s="303" t="s">
        <v>296</v>
      </c>
      <c r="B218" s="304" t="s">
        <v>727</v>
      </c>
      <c r="C218" s="306"/>
      <c r="D218" s="454">
        <f t="shared" ref="D218:L218" si="68">D157</f>
        <v>0</v>
      </c>
      <c r="E218" s="454">
        <f t="shared" si="68"/>
        <v>0</v>
      </c>
      <c r="F218" s="454">
        <f t="shared" si="68"/>
        <v>0</v>
      </c>
      <c r="G218" s="454">
        <f t="shared" si="68"/>
        <v>0</v>
      </c>
      <c r="H218" s="454">
        <f t="shared" si="68"/>
        <v>0</v>
      </c>
      <c r="I218" s="454">
        <f t="shared" si="68"/>
        <v>0</v>
      </c>
      <c r="J218" s="560">
        <v>3038000</v>
      </c>
      <c r="K218" s="560">
        <f t="shared" si="68"/>
        <v>0</v>
      </c>
      <c r="L218" s="454">
        <f t="shared" si="68"/>
        <v>0</v>
      </c>
      <c r="M218" s="305">
        <f t="shared" ref="M218" si="69">M157</f>
        <v>3038000</v>
      </c>
    </row>
    <row r="219" spans="1:13" ht="15">
      <c r="A219" s="258" t="s">
        <v>301</v>
      </c>
      <c r="B219" s="116" t="s">
        <v>302</v>
      </c>
      <c r="C219" s="153"/>
      <c r="D219" s="455"/>
      <c r="E219" s="455"/>
      <c r="F219" s="455"/>
      <c r="G219" s="455"/>
      <c r="H219" s="455"/>
      <c r="I219" s="455"/>
      <c r="J219" s="534">
        <v>0</v>
      </c>
      <c r="K219" s="471"/>
      <c r="L219" s="455"/>
      <c r="M219" s="130">
        <f>SUM(D219:L219)</f>
        <v>0</v>
      </c>
    </row>
    <row r="220" spans="1:13" ht="15">
      <c r="A220" s="258" t="s">
        <v>303</v>
      </c>
      <c r="B220" s="116" t="s">
        <v>304</v>
      </c>
      <c r="C220" s="154"/>
      <c r="D220" s="456"/>
      <c r="E220" s="456"/>
      <c r="F220" s="456"/>
      <c r="G220" s="456"/>
      <c r="H220" s="456"/>
      <c r="I220" s="456"/>
      <c r="J220" s="534">
        <v>3757.28</v>
      </c>
      <c r="K220" s="472"/>
      <c r="L220" s="456"/>
      <c r="M220" s="130">
        <f t="shared" ref="M220:M243" si="70">SUM(D220:L220)</f>
        <v>3757.28</v>
      </c>
    </row>
    <row r="221" spans="1:13" ht="15">
      <c r="A221" s="258" t="s">
        <v>305</v>
      </c>
      <c r="B221" s="116" t="s">
        <v>306</v>
      </c>
      <c r="C221" s="154"/>
      <c r="D221" s="456"/>
      <c r="E221" s="456"/>
      <c r="F221" s="456"/>
      <c r="G221" s="456"/>
      <c r="H221" s="456"/>
      <c r="I221" s="456"/>
      <c r="J221" s="534">
        <v>500</v>
      </c>
      <c r="K221" s="472"/>
      <c r="L221" s="456"/>
      <c r="M221" s="130">
        <f t="shared" si="70"/>
        <v>500</v>
      </c>
    </row>
    <row r="222" spans="1:13" ht="15">
      <c r="A222" s="258" t="s">
        <v>307</v>
      </c>
      <c r="B222" s="116" t="s">
        <v>308</v>
      </c>
      <c r="C222" s="154"/>
      <c r="D222" s="456"/>
      <c r="E222" s="456"/>
      <c r="F222" s="456"/>
      <c r="G222" s="456"/>
      <c r="H222" s="456"/>
      <c r="I222" s="456"/>
      <c r="J222" s="534">
        <v>500</v>
      </c>
      <c r="K222" s="472"/>
      <c r="L222" s="456"/>
      <c r="M222" s="130">
        <f t="shared" si="70"/>
        <v>500</v>
      </c>
    </row>
    <row r="223" spans="1:13" ht="15">
      <c r="A223" s="258" t="s">
        <v>309</v>
      </c>
      <c r="B223" s="116" t="s">
        <v>310</v>
      </c>
      <c r="C223" s="154"/>
      <c r="D223" s="456"/>
      <c r="E223" s="456"/>
      <c r="F223" s="456"/>
      <c r="G223" s="456"/>
      <c r="H223" s="456"/>
      <c r="I223" s="456"/>
      <c r="J223" s="534">
        <v>0</v>
      </c>
      <c r="K223" s="472"/>
      <c r="L223" s="456"/>
      <c r="M223" s="130">
        <f t="shared" si="70"/>
        <v>0</v>
      </c>
    </row>
    <row r="224" spans="1:13" ht="15">
      <c r="A224" s="258" t="s">
        <v>311</v>
      </c>
      <c r="B224" s="116" t="s">
        <v>312</v>
      </c>
      <c r="C224" s="154"/>
      <c r="D224" s="456"/>
      <c r="E224" s="456"/>
      <c r="F224" s="456"/>
      <c r="G224" s="456"/>
      <c r="H224" s="456"/>
      <c r="I224" s="456"/>
      <c r="J224" s="534">
        <v>2977.57</v>
      </c>
      <c r="K224" s="472"/>
      <c r="L224" s="456"/>
      <c r="M224" s="130">
        <f t="shared" si="70"/>
        <v>2977.57</v>
      </c>
    </row>
    <row r="225" spans="1:13" ht="15">
      <c r="A225" s="258" t="s">
        <v>313</v>
      </c>
      <c r="B225" s="116" t="s">
        <v>314</v>
      </c>
      <c r="C225" s="154"/>
      <c r="D225" s="456"/>
      <c r="E225" s="456"/>
      <c r="F225" s="456"/>
      <c r="G225" s="456"/>
      <c r="H225" s="456"/>
      <c r="I225" s="456"/>
      <c r="J225" s="534">
        <v>0</v>
      </c>
      <c r="K225" s="472"/>
      <c r="L225" s="456"/>
      <c r="M225" s="130">
        <f t="shared" si="70"/>
        <v>0</v>
      </c>
    </row>
    <row r="226" spans="1:13" ht="15">
      <c r="A226" s="258" t="s">
        <v>315</v>
      </c>
      <c r="B226" s="116" t="s">
        <v>316</v>
      </c>
      <c r="C226" s="154"/>
      <c r="D226" s="456"/>
      <c r="E226" s="456"/>
      <c r="F226" s="456"/>
      <c r="G226" s="456"/>
      <c r="H226" s="456"/>
      <c r="I226" s="456"/>
      <c r="J226" s="534">
        <v>1000</v>
      </c>
      <c r="K226" s="472"/>
      <c r="L226" s="456"/>
      <c r="M226" s="130">
        <f t="shared" si="70"/>
        <v>1000</v>
      </c>
    </row>
    <row r="227" spans="1:13" ht="15">
      <c r="A227" s="258" t="s">
        <v>317</v>
      </c>
      <c r="B227" s="116" t="s">
        <v>318</v>
      </c>
      <c r="C227" s="154"/>
      <c r="D227" s="456"/>
      <c r="E227" s="456"/>
      <c r="F227" s="456"/>
      <c r="G227" s="456"/>
      <c r="H227" s="456"/>
      <c r="I227" s="456"/>
      <c r="J227" s="534">
        <v>2000</v>
      </c>
      <c r="K227" s="472"/>
      <c r="L227" s="456"/>
      <c r="M227" s="130">
        <f t="shared" si="70"/>
        <v>2000</v>
      </c>
    </row>
    <row r="228" spans="1:13" ht="15">
      <c r="A228" s="258" t="s">
        <v>319</v>
      </c>
      <c r="B228" s="116" t="s">
        <v>320</v>
      </c>
      <c r="C228" s="154"/>
      <c r="D228" s="456"/>
      <c r="E228" s="456"/>
      <c r="F228" s="456"/>
      <c r="G228" s="456"/>
      <c r="H228" s="456"/>
      <c r="I228" s="456"/>
      <c r="J228" s="534">
        <v>1000</v>
      </c>
      <c r="K228" s="472"/>
      <c r="L228" s="456"/>
      <c r="M228" s="130">
        <f t="shared" si="70"/>
        <v>1000</v>
      </c>
    </row>
    <row r="229" spans="1:13" ht="15">
      <c r="A229" s="258" t="s">
        <v>321</v>
      </c>
      <c r="B229" s="116" t="s">
        <v>322</v>
      </c>
      <c r="C229" s="154"/>
      <c r="D229" s="456"/>
      <c r="E229" s="456"/>
      <c r="F229" s="456"/>
      <c r="G229" s="456"/>
      <c r="H229" s="456"/>
      <c r="I229" s="456"/>
      <c r="J229" s="534">
        <v>500</v>
      </c>
      <c r="K229" s="472"/>
      <c r="L229" s="456"/>
      <c r="M229" s="130">
        <f t="shared" si="70"/>
        <v>500</v>
      </c>
    </row>
    <row r="230" spans="1:13" ht="15">
      <c r="A230" s="258" t="s">
        <v>340</v>
      </c>
      <c r="B230" s="116" t="s">
        <v>341</v>
      </c>
      <c r="C230" s="154"/>
      <c r="D230" s="456"/>
      <c r="E230" s="456"/>
      <c r="F230" s="456"/>
      <c r="G230" s="456"/>
      <c r="H230" s="456"/>
      <c r="I230" s="456"/>
      <c r="J230" s="534">
        <v>7000</v>
      </c>
      <c r="K230" s="472"/>
      <c r="L230" s="456"/>
      <c r="M230" s="130">
        <f t="shared" si="70"/>
        <v>7000</v>
      </c>
    </row>
    <row r="231" spans="1:13" ht="15">
      <c r="A231" s="258" t="s">
        <v>323</v>
      </c>
      <c r="B231" s="116" t="s">
        <v>324</v>
      </c>
      <c r="C231" s="154"/>
      <c r="D231" s="456"/>
      <c r="E231" s="456"/>
      <c r="F231" s="456"/>
      <c r="G231" s="456"/>
      <c r="H231" s="456"/>
      <c r="I231" s="456"/>
      <c r="J231" s="534">
        <v>8285.39</v>
      </c>
      <c r="K231" s="472"/>
      <c r="L231" s="456"/>
      <c r="M231" s="130">
        <f t="shared" si="70"/>
        <v>8285.39</v>
      </c>
    </row>
    <row r="232" spans="1:13" ht="15">
      <c r="A232" s="258" t="s">
        <v>325</v>
      </c>
      <c r="B232" s="116" t="s">
        <v>326</v>
      </c>
      <c r="C232" s="154"/>
      <c r="D232" s="456"/>
      <c r="E232" s="456"/>
      <c r="F232" s="456"/>
      <c r="G232" s="456"/>
      <c r="H232" s="456"/>
      <c r="I232" s="456"/>
      <c r="J232" s="534">
        <v>8515.1200000000008</v>
      </c>
      <c r="K232" s="472"/>
      <c r="L232" s="456"/>
      <c r="M232" s="130">
        <f t="shared" si="70"/>
        <v>8515.1200000000008</v>
      </c>
    </row>
    <row r="233" spans="1:13" ht="20.25">
      <c r="A233" s="295" t="s">
        <v>713</v>
      </c>
      <c r="B233" s="296" t="s">
        <v>715</v>
      </c>
      <c r="C233" s="297"/>
      <c r="D233" s="456"/>
      <c r="E233" s="456"/>
      <c r="F233" s="456"/>
      <c r="G233" s="456"/>
      <c r="H233" s="456"/>
      <c r="I233" s="456"/>
      <c r="J233" s="534">
        <v>15000</v>
      </c>
      <c r="K233" s="472"/>
      <c r="L233" s="456"/>
      <c r="M233" s="130">
        <f t="shared" si="70"/>
        <v>15000</v>
      </c>
    </row>
    <row r="234" spans="1:13" ht="19.899999999999999" customHeight="1">
      <c r="A234" s="295" t="s">
        <v>714</v>
      </c>
      <c r="B234" s="296" t="s">
        <v>716</v>
      </c>
      <c r="C234" s="297"/>
      <c r="D234" s="456"/>
      <c r="E234" s="456"/>
      <c r="F234" s="456"/>
      <c r="G234" s="456"/>
      <c r="H234" s="456"/>
      <c r="I234" s="456"/>
      <c r="J234" s="534">
        <v>229500</v>
      </c>
      <c r="K234" s="472"/>
      <c r="L234" s="456"/>
      <c r="M234" s="130">
        <f t="shared" si="70"/>
        <v>229500</v>
      </c>
    </row>
    <row r="235" spans="1:13" ht="15">
      <c r="A235" s="258" t="s">
        <v>327</v>
      </c>
      <c r="B235" s="116" t="s">
        <v>328</v>
      </c>
      <c r="C235" s="154"/>
      <c r="D235" s="456"/>
      <c r="E235" s="456"/>
      <c r="F235" s="456"/>
      <c r="G235" s="456"/>
      <c r="H235" s="456"/>
      <c r="I235" s="456"/>
      <c r="J235" s="534">
        <v>246714.46</v>
      </c>
      <c r="K235" s="472"/>
      <c r="L235" s="456"/>
      <c r="M235" s="130">
        <f t="shared" si="70"/>
        <v>246714.46</v>
      </c>
    </row>
    <row r="236" spans="1:13" ht="15">
      <c r="A236" s="258" t="s">
        <v>329</v>
      </c>
      <c r="B236" s="116" t="s">
        <v>330</v>
      </c>
      <c r="C236" s="154"/>
      <c r="D236" s="456"/>
      <c r="E236" s="456"/>
      <c r="F236" s="456"/>
      <c r="G236" s="456"/>
      <c r="H236" s="456"/>
      <c r="I236" s="456"/>
      <c r="J236" s="534">
        <v>2000</v>
      </c>
      <c r="K236" s="472"/>
      <c r="L236" s="456"/>
      <c r="M236" s="130">
        <f t="shared" si="70"/>
        <v>2000</v>
      </c>
    </row>
    <row r="237" spans="1:13" ht="15">
      <c r="A237" s="258" t="s">
        <v>331</v>
      </c>
      <c r="B237" s="116" t="s">
        <v>332</v>
      </c>
      <c r="C237" s="154"/>
      <c r="D237" s="456"/>
      <c r="E237" s="456"/>
      <c r="F237" s="456"/>
      <c r="G237" s="456"/>
      <c r="H237" s="456"/>
      <c r="I237" s="456"/>
      <c r="J237" s="534">
        <v>1000</v>
      </c>
      <c r="K237" s="472"/>
      <c r="L237" s="456"/>
      <c r="M237" s="130">
        <f t="shared" si="70"/>
        <v>1000</v>
      </c>
    </row>
    <row r="238" spans="1:13" ht="15">
      <c r="A238" s="258" t="s">
        <v>333</v>
      </c>
      <c r="B238" s="116" t="s">
        <v>334</v>
      </c>
      <c r="C238" s="154"/>
      <c r="D238" s="456"/>
      <c r="E238" s="456"/>
      <c r="F238" s="456"/>
      <c r="G238" s="456"/>
      <c r="H238" s="456"/>
      <c r="I238" s="456"/>
      <c r="J238" s="534">
        <v>8855.86</v>
      </c>
      <c r="K238" s="472"/>
      <c r="L238" s="456"/>
      <c r="M238" s="130">
        <f t="shared" si="70"/>
        <v>8855.86</v>
      </c>
    </row>
    <row r="239" spans="1:13" ht="15">
      <c r="A239" s="30" t="s">
        <v>339</v>
      </c>
      <c r="B239" s="116" t="s">
        <v>342</v>
      </c>
      <c r="C239" s="154"/>
      <c r="D239" s="456"/>
      <c r="E239" s="456"/>
      <c r="F239" s="456"/>
      <c r="G239" s="456"/>
      <c r="H239" s="456"/>
      <c r="I239" s="456"/>
      <c r="J239" s="534">
        <v>3796.82</v>
      </c>
      <c r="K239" s="472"/>
      <c r="L239" s="456"/>
      <c r="M239" s="130">
        <f t="shared" si="70"/>
        <v>3796.82</v>
      </c>
    </row>
    <row r="240" spans="1:13" ht="15">
      <c r="A240" s="30" t="s">
        <v>345</v>
      </c>
      <c r="B240" s="116" t="s">
        <v>691</v>
      </c>
      <c r="C240" s="154"/>
      <c r="D240" s="456"/>
      <c r="E240" s="456"/>
      <c r="F240" s="456"/>
      <c r="G240" s="456"/>
      <c r="H240" s="456"/>
      <c r="I240" s="456"/>
      <c r="J240" s="534">
        <v>2000</v>
      </c>
      <c r="K240" s="472"/>
      <c r="L240" s="456"/>
      <c r="M240" s="130">
        <f t="shared" si="70"/>
        <v>2000</v>
      </c>
    </row>
    <row r="241" spans="1:13" ht="15">
      <c r="A241" s="285" t="s">
        <v>689</v>
      </c>
      <c r="B241" s="286" t="s">
        <v>692</v>
      </c>
      <c r="C241" s="287"/>
      <c r="D241" s="456"/>
      <c r="E241" s="456"/>
      <c r="F241" s="456"/>
      <c r="G241" s="456"/>
      <c r="H241" s="456"/>
      <c r="I241" s="456"/>
      <c r="J241" s="534">
        <v>5000</v>
      </c>
      <c r="K241" s="472"/>
      <c r="L241" s="456"/>
      <c r="M241" s="130">
        <f t="shared" si="70"/>
        <v>5000</v>
      </c>
    </row>
    <row r="242" spans="1:13" ht="15">
      <c r="A242" s="285" t="s">
        <v>690</v>
      </c>
      <c r="B242" s="286" t="s">
        <v>693</v>
      </c>
      <c r="C242" s="287"/>
      <c r="D242" s="456"/>
      <c r="E242" s="456"/>
      <c r="F242" s="456"/>
      <c r="G242" s="456"/>
      <c r="H242" s="456"/>
      <c r="I242" s="456"/>
      <c r="J242" s="534">
        <v>2000</v>
      </c>
      <c r="K242" s="472"/>
      <c r="L242" s="456"/>
      <c r="M242" s="130">
        <f t="shared" si="70"/>
        <v>2000</v>
      </c>
    </row>
    <row r="243" spans="1:13" ht="15.75" customHeight="1">
      <c r="A243" s="30" t="s">
        <v>345</v>
      </c>
      <c r="B243" s="116" t="s">
        <v>976</v>
      </c>
      <c r="C243" s="484" t="s">
        <v>679</v>
      </c>
      <c r="D243" s="455"/>
      <c r="E243" s="455"/>
      <c r="F243" s="455"/>
      <c r="G243" s="455"/>
      <c r="H243" s="455"/>
      <c r="I243" s="455"/>
      <c r="J243" s="534">
        <v>6000</v>
      </c>
      <c r="K243" s="471"/>
      <c r="L243" s="455"/>
      <c r="M243" s="130">
        <f t="shared" si="70"/>
        <v>6000</v>
      </c>
    </row>
    <row r="244" spans="1:13" ht="14.45" customHeight="1">
      <c r="A244" s="259" t="s">
        <v>338</v>
      </c>
      <c r="B244" s="117" t="s">
        <v>336</v>
      </c>
      <c r="C244" s="155"/>
      <c r="D244" s="457">
        <f t="shared" ref="D244:L244" si="71">SUM(D219:D243)</f>
        <v>0</v>
      </c>
      <c r="E244" s="457">
        <f t="shared" si="71"/>
        <v>0</v>
      </c>
      <c r="F244" s="457">
        <f t="shared" si="71"/>
        <v>0</v>
      </c>
      <c r="G244" s="457">
        <f t="shared" si="71"/>
        <v>0</v>
      </c>
      <c r="H244" s="457">
        <f t="shared" si="71"/>
        <v>0</v>
      </c>
      <c r="I244" s="457">
        <f t="shared" si="71"/>
        <v>0</v>
      </c>
      <c r="J244" s="561">
        <f>SUM(J219:J243)</f>
        <v>557902.49999999988</v>
      </c>
      <c r="K244" s="561">
        <f t="shared" si="71"/>
        <v>0</v>
      </c>
      <c r="L244" s="457">
        <f t="shared" si="71"/>
        <v>0</v>
      </c>
      <c r="M244" s="101">
        <f t="shared" ref="M244" si="72">SUM(M219:M243)</f>
        <v>557902.49999999988</v>
      </c>
    </row>
    <row r="245" spans="1:13" ht="14.25">
      <c r="A245" s="260"/>
      <c r="B245" s="51" t="s">
        <v>606</v>
      </c>
      <c r="C245" s="142"/>
      <c r="D245" s="458"/>
      <c r="E245" s="458"/>
      <c r="F245" s="458"/>
      <c r="G245" s="458"/>
      <c r="H245" s="458"/>
      <c r="I245" s="458"/>
      <c r="J245" s="535"/>
      <c r="K245" s="473"/>
      <c r="L245" s="458"/>
      <c r="M245" s="47"/>
    </row>
    <row r="246" spans="1:13">
      <c r="A246" s="261" t="s">
        <v>507</v>
      </c>
      <c r="B246" s="107" t="s">
        <v>124</v>
      </c>
      <c r="C246" s="141" t="s">
        <v>125</v>
      </c>
      <c r="D246" s="485"/>
      <c r="E246" s="485"/>
      <c r="F246" s="491"/>
      <c r="G246" s="491"/>
      <c r="H246" s="491"/>
      <c r="I246" s="491"/>
      <c r="J246" s="562">
        <v>0</v>
      </c>
      <c r="K246" s="491"/>
      <c r="L246" s="459"/>
      <c r="M246" s="131">
        <f t="shared" ref="M246:M320" si="73">SUM(D246:L246)</f>
        <v>0</v>
      </c>
    </row>
    <row r="247" spans="1:13">
      <c r="A247" s="262" t="s">
        <v>508</v>
      </c>
      <c r="B247" s="106" t="s">
        <v>126</v>
      </c>
      <c r="C247" s="141"/>
      <c r="D247" s="485"/>
      <c r="E247" s="485"/>
      <c r="F247" s="491"/>
      <c r="G247" s="491"/>
      <c r="H247" s="491"/>
      <c r="I247" s="491"/>
      <c r="J247" s="562">
        <v>0</v>
      </c>
      <c r="K247" s="491"/>
      <c r="L247" s="459"/>
      <c r="M247" s="131">
        <f t="shared" si="73"/>
        <v>0</v>
      </c>
    </row>
    <row r="248" spans="1:13">
      <c r="A248" s="263" t="s">
        <v>509</v>
      </c>
      <c r="B248" s="107" t="s">
        <v>127</v>
      </c>
      <c r="C248" s="141"/>
      <c r="D248" s="485"/>
      <c r="E248" s="485"/>
      <c r="F248" s="491"/>
      <c r="G248" s="491"/>
      <c r="H248" s="491"/>
      <c r="I248" s="491"/>
      <c r="J248" s="562">
        <v>0</v>
      </c>
      <c r="K248" s="491"/>
      <c r="L248" s="459"/>
      <c r="M248" s="131">
        <f t="shared" si="73"/>
        <v>0</v>
      </c>
    </row>
    <row r="249" spans="1:13">
      <c r="A249" s="263" t="s">
        <v>510</v>
      </c>
      <c r="B249" s="107" t="s">
        <v>128</v>
      </c>
      <c r="C249" s="141"/>
      <c r="D249" s="485"/>
      <c r="E249" s="485"/>
      <c r="F249" s="491"/>
      <c r="G249" s="491"/>
      <c r="H249" s="491"/>
      <c r="I249" s="491"/>
      <c r="J249" s="562">
        <v>0</v>
      </c>
      <c r="K249" s="491"/>
      <c r="L249" s="459"/>
      <c r="M249" s="131">
        <f t="shared" si="73"/>
        <v>0</v>
      </c>
    </row>
    <row r="250" spans="1:13">
      <c r="A250" s="263" t="s">
        <v>511</v>
      </c>
      <c r="B250" s="107" t="s">
        <v>343</v>
      </c>
      <c r="C250" s="141"/>
      <c r="D250" s="485"/>
      <c r="E250" s="485"/>
      <c r="F250" s="491"/>
      <c r="G250" s="491"/>
      <c r="H250" s="491"/>
      <c r="I250" s="491"/>
      <c r="J250" s="562">
        <v>0</v>
      </c>
      <c r="K250" s="491"/>
      <c r="L250" s="459"/>
      <c r="M250" s="131">
        <f t="shared" si="73"/>
        <v>0</v>
      </c>
    </row>
    <row r="251" spans="1:13">
      <c r="A251" s="263" t="s">
        <v>512</v>
      </c>
      <c r="B251" s="107" t="s">
        <v>129</v>
      </c>
      <c r="C251" s="141"/>
      <c r="D251" s="485"/>
      <c r="E251" s="485"/>
      <c r="F251" s="491"/>
      <c r="G251" s="491"/>
      <c r="H251" s="491"/>
      <c r="I251" s="491"/>
      <c r="J251" s="562">
        <v>0</v>
      </c>
      <c r="K251" s="491"/>
      <c r="L251" s="459"/>
      <c r="M251" s="131">
        <f t="shared" si="73"/>
        <v>0</v>
      </c>
    </row>
    <row r="252" spans="1:13">
      <c r="A252" s="263" t="s">
        <v>513</v>
      </c>
      <c r="B252" s="107" t="s">
        <v>130</v>
      </c>
      <c r="C252" s="141"/>
      <c r="D252" s="485"/>
      <c r="E252" s="485"/>
      <c r="F252" s="491"/>
      <c r="G252" s="491"/>
      <c r="H252" s="491"/>
      <c r="I252" s="491"/>
      <c r="J252" s="562">
        <v>0</v>
      </c>
      <c r="K252" s="491"/>
      <c r="L252" s="459"/>
      <c r="M252" s="131">
        <f t="shared" si="73"/>
        <v>0</v>
      </c>
    </row>
    <row r="253" spans="1:13">
      <c r="A253" s="263" t="s">
        <v>514</v>
      </c>
      <c r="B253" s="107" t="s">
        <v>131</v>
      </c>
      <c r="C253" s="141"/>
      <c r="D253" s="485"/>
      <c r="E253" s="485"/>
      <c r="F253" s="491"/>
      <c r="G253" s="491"/>
      <c r="H253" s="491"/>
      <c r="I253" s="491"/>
      <c r="J253" s="562">
        <v>0</v>
      </c>
      <c r="K253" s="491"/>
      <c r="L253" s="459"/>
      <c r="M253" s="131">
        <f t="shared" si="73"/>
        <v>0</v>
      </c>
    </row>
    <row r="254" spans="1:13">
      <c r="A254" s="263" t="s">
        <v>515</v>
      </c>
      <c r="B254" s="107" t="s">
        <v>132</v>
      </c>
      <c r="C254" s="141"/>
      <c r="D254" s="485"/>
      <c r="E254" s="485"/>
      <c r="F254" s="491"/>
      <c r="G254" s="491"/>
      <c r="H254" s="491"/>
      <c r="I254" s="491"/>
      <c r="J254" s="562">
        <v>0</v>
      </c>
      <c r="K254" s="491"/>
      <c r="L254" s="459"/>
      <c r="M254" s="131">
        <f t="shared" si="73"/>
        <v>0</v>
      </c>
    </row>
    <row r="255" spans="1:13">
      <c r="A255" s="245" t="s">
        <v>516</v>
      </c>
      <c r="B255" s="108" t="s">
        <v>133</v>
      </c>
      <c r="C255" s="142"/>
      <c r="D255" s="486"/>
      <c r="E255" s="486"/>
      <c r="F255" s="492"/>
      <c r="G255" s="492"/>
      <c r="H255" s="492">
        <v>575.4</v>
      </c>
      <c r="I255" s="492"/>
      <c r="J255" s="563">
        <v>0</v>
      </c>
      <c r="K255" s="492"/>
      <c r="L255" s="460"/>
      <c r="M255" s="271">
        <f t="shared" si="73"/>
        <v>575.4</v>
      </c>
    </row>
    <row r="256" spans="1:13">
      <c r="A256" s="245" t="s">
        <v>517</v>
      </c>
      <c r="B256" s="108" t="s">
        <v>134</v>
      </c>
      <c r="C256" s="142"/>
      <c r="D256" s="486"/>
      <c r="E256" s="486"/>
      <c r="F256" s="492"/>
      <c r="G256" s="492"/>
      <c r="H256" s="492">
        <v>612.54</v>
      </c>
      <c r="I256" s="492"/>
      <c r="J256" s="563">
        <v>0</v>
      </c>
      <c r="K256" s="492"/>
      <c r="L256" s="460"/>
      <c r="M256" s="271">
        <f t="shared" si="73"/>
        <v>612.54</v>
      </c>
    </row>
    <row r="257" spans="1:13">
      <c r="A257" s="245" t="s">
        <v>518</v>
      </c>
      <c r="B257" s="108" t="s">
        <v>135</v>
      </c>
      <c r="C257" s="142"/>
      <c r="D257" s="486"/>
      <c r="E257" s="486"/>
      <c r="F257" s="492"/>
      <c r="G257" s="492"/>
      <c r="H257" s="492"/>
      <c r="I257" s="492"/>
      <c r="J257" s="563">
        <v>0</v>
      </c>
      <c r="K257" s="492"/>
      <c r="L257" s="460"/>
      <c r="M257" s="271">
        <f t="shared" si="73"/>
        <v>0</v>
      </c>
    </row>
    <row r="258" spans="1:13">
      <c r="A258" s="245" t="s">
        <v>519</v>
      </c>
      <c r="B258" s="109" t="s">
        <v>136</v>
      </c>
      <c r="C258" s="142" t="s">
        <v>351</v>
      </c>
      <c r="D258" s="486"/>
      <c r="E258" s="486"/>
      <c r="F258" s="492"/>
      <c r="G258" s="492"/>
      <c r="H258" s="492"/>
      <c r="I258" s="492"/>
      <c r="J258" s="563">
        <v>0</v>
      </c>
      <c r="K258" s="492"/>
      <c r="L258" s="460"/>
      <c r="M258" s="271">
        <f t="shared" si="73"/>
        <v>0</v>
      </c>
    </row>
    <row r="259" spans="1:13" ht="17.25">
      <c r="A259" s="336" t="s">
        <v>753</v>
      </c>
      <c r="B259" s="341" t="s">
        <v>754</v>
      </c>
      <c r="C259" s="340" t="s">
        <v>755</v>
      </c>
      <c r="D259" s="486"/>
      <c r="E259" s="486"/>
      <c r="F259" s="492"/>
      <c r="G259" s="492"/>
      <c r="H259" s="492"/>
      <c r="I259" s="492"/>
      <c r="J259" s="563">
        <v>0</v>
      </c>
      <c r="K259" s="492"/>
      <c r="L259" s="460"/>
      <c r="M259" s="271">
        <f t="shared" si="73"/>
        <v>0</v>
      </c>
    </row>
    <row r="260" spans="1:13">
      <c r="A260" s="246" t="s">
        <v>658</v>
      </c>
      <c r="B260" s="109" t="s">
        <v>634</v>
      </c>
      <c r="C260" s="142"/>
      <c r="D260" s="486"/>
      <c r="E260" s="486"/>
      <c r="F260" s="492"/>
      <c r="G260" s="492"/>
      <c r="H260" s="492"/>
      <c r="I260" s="492"/>
      <c r="J260" s="563">
        <v>0</v>
      </c>
      <c r="K260" s="492"/>
      <c r="L260" s="460"/>
      <c r="M260" s="271">
        <f t="shared" si="73"/>
        <v>0</v>
      </c>
    </row>
    <row r="261" spans="1:13">
      <c r="A261" s="245" t="s">
        <v>520</v>
      </c>
      <c r="B261" s="108" t="s">
        <v>137</v>
      </c>
      <c r="C261" s="142"/>
      <c r="D261" s="486"/>
      <c r="E261" s="486"/>
      <c r="F261" s="492"/>
      <c r="G261" s="492"/>
      <c r="H261" s="492"/>
      <c r="I261" s="492"/>
      <c r="J261" s="563">
        <v>0</v>
      </c>
      <c r="K261" s="492"/>
      <c r="L261" s="460"/>
      <c r="M261" s="271">
        <f t="shared" si="73"/>
        <v>0</v>
      </c>
    </row>
    <row r="262" spans="1:13">
      <c r="A262" s="245" t="s">
        <v>521</v>
      </c>
      <c r="B262" s="108" t="s">
        <v>138</v>
      </c>
      <c r="C262" s="142"/>
      <c r="D262" s="486"/>
      <c r="E262" s="486"/>
      <c r="F262" s="492"/>
      <c r="G262" s="492"/>
      <c r="H262" s="492"/>
      <c r="I262" s="492"/>
      <c r="J262" s="563">
        <v>0</v>
      </c>
      <c r="K262" s="492"/>
      <c r="L262" s="460"/>
      <c r="M262" s="271">
        <f t="shared" si="73"/>
        <v>0</v>
      </c>
    </row>
    <row r="263" spans="1:13">
      <c r="A263" s="245" t="s">
        <v>522</v>
      </c>
      <c r="B263" s="108" t="s">
        <v>139</v>
      </c>
      <c r="C263" s="142"/>
      <c r="D263" s="486"/>
      <c r="E263" s="486"/>
      <c r="F263" s="492"/>
      <c r="G263" s="492"/>
      <c r="H263" s="492"/>
      <c r="I263" s="492"/>
      <c r="J263" s="563">
        <v>0</v>
      </c>
      <c r="K263" s="492"/>
      <c r="L263" s="460"/>
      <c r="M263" s="271">
        <f t="shared" si="73"/>
        <v>0</v>
      </c>
    </row>
    <row r="264" spans="1:13">
      <c r="A264" s="247" t="s">
        <v>523</v>
      </c>
      <c r="B264" s="110" t="s">
        <v>140</v>
      </c>
      <c r="C264" s="143"/>
      <c r="D264" s="486"/>
      <c r="E264" s="486"/>
      <c r="F264" s="493"/>
      <c r="G264" s="493"/>
      <c r="H264" s="493"/>
      <c r="I264" s="493"/>
      <c r="J264" s="563">
        <v>0</v>
      </c>
      <c r="K264" s="493"/>
      <c r="L264" s="460"/>
      <c r="M264" s="271">
        <f t="shared" si="73"/>
        <v>0</v>
      </c>
    </row>
    <row r="265" spans="1:13">
      <c r="A265" s="245" t="s">
        <v>352</v>
      </c>
      <c r="B265" s="108" t="s">
        <v>141</v>
      </c>
      <c r="C265" s="142"/>
      <c r="D265" s="486"/>
      <c r="E265" s="486"/>
      <c r="F265" s="492"/>
      <c r="G265" s="492"/>
      <c r="H265" s="492"/>
      <c r="I265" s="492"/>
      <c r="J265" s="563">
        <v>0</v>
      </c>
      <c r="K265" s="492"/>
      <c r="L265" s="460"/>
      <c r="M265" s="271">
        <f t="shared" si="73"/>
        <v>0</v>
      </c>
    </row>
    <row r="266" spans="1:13">
      <c r="A266" s="245" t="s">
        <v>524</v>
      </c>
      <c r="B266" s="108" t="s">
        <v>142</v>
      </c>
      <c r="C266" s="142"/>
      <c r="D266" s="486"/>
      <c r="E266" s="486"/>
      <c r="F266" s="492"/>
      <c r="G266" s="492"/>
      <c r="H266" s="492"/>
      <c r="I266" s="492"/>
      <c r="J266" s="563">
        <v>0</v>
      </c>
      <c r="K266" s="492"/>
      <c r="L266" s="460"/>
      <c r="M266" s="271">
        <f t="shared" si="73"/>
        <v>0</v>
      </c>
    </row>
    <row r="267" spans="1:13">
      <c r="A267" s="245" t="s">
        <v>525</v>
      </c>
      <c r="B267" s="108" t="s">
        <v>143</v>
      </c>
      <c r="C267" s="142"/>
      <c r="D267" s="486"/>
      <c r="E267" s="486"/>
      <c r="F267" s="492"/>
      <c r="G267" s="492"/>
      <c r="H267" s="492"/>
      <c r="I267" s="492"/>
      <c r="J267" s="563">
        <v>0</v>
      </c>
      <c r="K267" s="492"/>
      <c r="L267" s="460"/>
      <c r="M267" s="271">
        <f t="shared" si="73"/>
        <v>0</v>
      </c>
    </row>
    <row r="268" spans="1:13">
      <c r="A268" s="245" t="s">
        <v>526</v>
      </c>
      <c r="B268" s="108" t="s">
        <v>144</v>
      </c>
      <c r="C268" s="142"/>
      <c r="D268" s="486"/>
      <c r="E268" s="486"/>
      <c r="F268" s="492"/>
      <c r="G268" s="492"/>
      <c r="H268" s="492"/>
      <c r="I268" s="492"/>
      <c r="J268" s="563">
        <v>0</v>
      </c>
      <c r="K268" s="492"/>
      <c r="L268" s="460"/>
      <c r="M268" s="271">
        <f t="shared" si="73"/>
        <v>0</v>
      </c>
    </row>
    <row r="269" spans="1:13">
      <c r="A269" s="245" t="s">
        <v>527</v>
      </c>
      <c r="B269" s="108" t="s">
        <v>145</v>
      </c>
      <c r="C269" s="142"/>
      <c r="D269" s="486"/>
      <c r="E269" s="486"/>
      <c r="F269" s="492"/>
      <c r="G269" s="492"/>
      <c r="H269" s="492"/>
      <c r="I269" s="492"/>
      <c r="J269" s="563">
        <v>0</v>
      </c>
      <c r="K269" s="492"/>
      <c r="L269" s="460"/>
      <c r="M269" s="271">
        <f t="shared" si="73"/>
        <v>0</v>
      </c>
    </row>
    <row r="270" spans="1:13">
      <c r="A270" s="245" t="s">
        <v>360</v>
      </c>
      <c r="B270" s="108" t="s">
        <v>146</v>
      </c>
      <c r="C270" s="142"/>
      <c r="D270" s="486"/>
      <c r="E270" s="486"/>
      <c r="F270" s="492"/>
      <c r="G270" s="492"/>
      <c r="H270" s="492"/>
      <c r="I270" s="492"/>
      <c r="J270" s="563">
        <v>1177.1199999999999</v>
      </c>
      <c r="K270" s="492"/>
      <c r="L270" s="460"/>
      <c r="M270" s="271">
        <f t="shared" si="73"/>
        <v>1177.1199999999999</v>
      </c>
    </row>
    <row r="271" spans="1:13">
      <c r="A271" s="245" t="s">
        <v>528</v>
      </c>
      <c r="B271" s="108" t="s">
        <v>147</v>
      </c>
      <c r="C271" s="142"/>
      <c r="D271" s="486"/>
      <c r="E271" s="486"/>
      <c r="F271" s="492"/>
      <c r="G271" s="492"/>
      <c r="H271" s="492"/>
      <c r="I271" s="492"/>
      <c r="J271" s="563">
        <v>0</v>
      </c>
      <c r="K271" s="492"/>
      <c r="L271" s="460"/>
      <c r="M271" s="271">
        <f t="shared" si="73"/>
        <v>0</v>
      </c>
    </row>
    <row r="272" spans="1:13">
      <c r="A272" s="245" t="s">
        <v>359</v>
      </c>
      <c r="B272" s="108" t="s">
        <v>148</v>
      </c>
      <c r="C272" s="142"/>
      <c r="D272" s="486"/>
      <c r="E272" s="486"/>
      <c r="F272" s="492"/>
      <c r="G272" s="492"/>
      <c r="H272" s="492"/>
      <c r="I272" s="492"/>
      <c r="J272" s="563">
        <v>0</v>
      </c>
      <c r="K272" s="492"/>
      <c r="L272" s="460"/>
      <c r="M272" s="271">
        <f t="shared" si="73"/>
        <v>0</v>
      </c>
    </row>
    <row r="273" spans="1:13">
      <c r="A273" s="245" t="s">
        <v>529</v>
      </c>
      <c r="B273" s="108" t="s">
        <v>149</v>
      </c>
      <c r="C273" s="142"/>
      <c r="D273" s="486"/>
      <c r="E273" s="486"/>
      <c r="F273" s="492"/>
      <c r="G273" s="492"/>
      <c r="H273" s="492"/>
      <c r="I273" s="492"/>
      <c r="J273" s="563">
        <v>0</v>
      </c>
      <c r="K273" s="492"/>
      <c r="L273" s="460"/>
      <c r="M273" s="271">
        <f t="shared" si="73"/>
        <v>0</v>
      </c>
    </row>
    <row r="274" spans="1:13">
      <c r="A274" s="245" t="s">
        <v>530</v>
      </c>
      <c r="B274" s="108" t="s">
        <v>150</v>
      </c>
      <c r="C274" s="142"/>
      <c r="D274" s="486"/>
      <c r="E274" s="486"/>
      <c r="F274" s="492"/>
      <c r="G274" s="492"/>
      <c r="H274" s="492"/>
      <c r="I274" s="492"/>
      <c r="J274" s="563">
        <v>0</v>
      </c>
      <c r="K274" s="492"/>
      <c r="L274" s="460"/>
      <c r="M274" s="271">
        <f t="shared" si="73"/>
        <v>0</v>
      </c>
    </row>
    <row r="275" spans="1:13">
      <c r="A275" s="245" t="s">
        <v>531</v>
      </c>
      <c r="B275" s="108" t="s">
        <v>151</v>
      </c>
      <c r="C275" s="142"/>
      <c r="D275" s="486"/>
      <c r="E275" s="486"/>
      <c r="F275" s="492"/>
      <c r="G275" s="492"/>
      <c r="H275" s="492"/>
      <c r="I275" s="492"/>
      <c r="J275" s="563">
        <v>0</v>
      </c>
      <c r="K275" s="492"/>
      <c r="L275" s="460"/>
      <c r="M275" s="271">
        <f t="shared" si="73"/>
        <v>0</v>
      </c>
    </row>
    <row r="276" spans="1:13">
      <c r="A276" s="245" t="s">
        <v>532</v>
      </c>
      <c r="B276" s="108" t="s">
        <v>152</v>
      </c>
      <c r="C276" s="142"/>
      <c r="D276" s="486"/>
      <c r="E276" s="486"/>
      <c r="F276" s="492"/>
      <c r="G276" s="492"/>
      <c r="H276" s="492"/>
      <c r="I276" s="492"/>
      <c r="J276" s="563">
        <v>0</v>
      </c>
      <c r="K276" s="492"/>
      <c r="L276" s="460"/>
      <c r="M276" s="271">
        <f t="shared" si="73"/>
        <v>0</v>
      </c>
    </row>
    <row r="277" spans="1:13">
      <c r="A277" s="245" t="s">
        <v>533</v>
      </c>
      <c r="B277" s="108" t="s">
        <v>153</v>
      </c>
      <c r="C277" s="142"/>
      <c r="D277" s="486"/>
      <c r="E277" s="486"/>
      <c r="F277" s="492"/>
      <c r="G277" s="492"/>
      <c r="H277" s="492"/>
      <c r="I277" s="492"/>
      <c r="J277" s="563">
        <v>0</v>
      </c>
      <c r="K277" s="492"/>
      <c r="L277" s="460"/>
      <c r="M277" s="271">
        <f t="shared" si="73"/>
        <v>0</v>
      </c>
    </row>
    <row r="278" spans="1:13">
      <c r="A278" s="245" t="s">
        <v>534</v>
      </c>
      <c r="B278" s="108" t="s">
        <v>154</v>
      </c>
      <c r="C278" s="142"/>
      <c r="D278" s="486"/>
      <c r="E278" s="486"/>
      <c r="F278" s="492"/>
      <c r="G278" s="492"/>
      <c r="H278" s="492"/>
      <c r="I278" s="492">
        <v>112</v>
      </c>
      <c r="J278" s="563">
        <v>0</v>
      </c>
      <c r="K278" s="492"/>
      <c r="L278" s="460"/>
      <c r="M278" s="271">
        <f t="shared" si="73"/>
        <v>112</v>
      </c>
    </row>
    <row r="279" spans="1:13">
      <c r="A279" s="245" t="s">
        <v>535</v>
      </c>
      <c r="B279" s="108" t="s">
        <v>155</v>
      </c>
      <c r="C279" s="142"/>
      <c r="D279" s="486"/>
      <c r="E279" s="486"/>
      <c r="F279" s="492"/>
      <c r="G279" s="492"/>
      <c r="H279" s="492"/>
      <c r="I279" s="492"/>
      <c r="J279" s="563">
        <v>0</v>
      </c>
      <c r="K279" s="492"/>
      <c r="L279" s="460"/>
      <c r="M279" s="271">
        <f t="shared" si="73"/>
        <v>0</v>
      </c>
    </row>
    <row r="280" spans="1:13">
      <c r="A280" s="245" t="s">
        <v>536</v>
      </c>
      <c r="B280" s="108" t="s">
        <v>156</v>
      </c>
      <c r="C280" s="142"/>
      <c r="D280" s="486"/>
      <c r="E280" s="486"/>
      <c r="F280" s="492"/>
      <c r="G280" s="492"/>
      <c r="H280" s="492"/>
      <c r="I280" s="492"/>
      <c r="J280" s="563">
        <v>0</v>
      </c>
      <c r="K280" s="492"/>
      <c r="L280" s="460"/>
      <c r="M280" s="271">
        <f t="shared" si="73"/>
        <v>0</v>
      </c>
    </row>
    <row r="281" spans="1:13">
      <c r="A281" s="245" t="s">
        <v>537</v>
      </c>
      <c r="B281" s="108" t="s">
        <v>157</v>
      </c>
      <c r="C281" s="142"/>
      <c r="D281" s="486"/>
      <c r="E281" s="486"/>
      <c r="F281" s="492"/>
      <c r="G281" s="492"/>
      <c r="H281" s="492"/>
      <c r="I281" s="492"/>
      <c r="J281" s="563">
        <v>0</v>
      </c>
      <c r="K281" s="492"/>
      <c r="L281" s="460"/>
      <c r="M281" s="271">
        <f t="shared" si="73"/>
        <v>0</v>
      </c>
    </row>
    <row r="282" spans="1:13">
      <c r="A282" s="245" t="s">
        <v>538</v>
      </c>
      <c r="B282" s="108" t="s">
        <v>158</v>
      </c>
      <c r="C282" s="142"/>
      <c r="D282" s="486"/>
      <c r="E282" s="486"/>
      <c r="F282" s="492"/>
      <c r="G282" s="492"/>
      <c r="H282" s="492"/>
      <c r="I282" s="492"/>
      <c r="J282" s="563">
        <v>0</v>
      </c>
      <c r="K282" s="492"/>
      <c r="L282" s="460"/>
      <c r="M282" s="271">
        <f t="shared" si="73"/>
        <v>0</v>
      </c>
    </row>
    <row r="283" spans="1:13">
      <c r="A283" s="245" t="s">
        <v>539</v>
      </c>
      <c r="B283" s="108" t="s">
        <v>159</v>
      </c>
      <c r="C283" s="142"/>
      <c r="D283" s="486"/>
      <c r="E283" s="486"/>
      <c r="F283" s="492"/>
      <c r="G283" s="492"/>
      <c r="H283" s="492"/>
      <c r="I283" s="492"/>
      <c r="J283" s="563">
        <v>0</v>
      </c>
      <c r="K283" s="492"/>
      <c r="L283" s="460"/>
      <c r="M283" s="271">
        <f t="shared" si="73"/>
        <v>0</v>
      </c>
    </row>
    <row r="284" spans="1:13">
      <c r="A284" s="235" t="s">
        <v>540</v>
      </c>
      <c r="B284" s="110" t="s">
        <v>160</v>
      </c>
      <c r="C284" s="144"/>
      <c r="D284" s="486"/>
      <c r="E284" s="486"/>
      <c r="F284" s="494"/>
      <c r="G284" s="494"/>
      <c r="H284" s="494"/>
      <c r="I284" s="494"/>
      <c r="J284" s="563">
        <v>0</v>
      </c>
      <c r="K284" s="494"/>
      <c r="L284" s="460"/>
      <c r="M284" s="271">
        <f t="shared" si="73"/>
        <v>0</v>
      </c>
    </row>
    <row r="285" spans="1:13">
      <c r="A285" s="245" t="s">
        <v>541</v>
      </c>
      <c r="B285" s="108" t="s">
        <v>161</v>
      </c>
      <c r="C285" s="142"/>
      <c r="D285" s="486"/>
      <c r="E285" s="486"/>
      <c r="F285" s="492"/>
      <c r="G285" s="492"/>
      <c r="H285" s="492"/>
      <c r="I285" s="492"/>
      <c r="J285" s="563">
        <v>0</v>
      </c>
      <c r="K285" s="492"/>
      <c r="L285" s="460"/>
      <c r="M285" s="271">
        <f t="shared" si="73"/>
        <v>0</v>
      </c>
    </row>
    <row r="286" spans="1:13" ht="25.5">
      <c r="A286" s="292" t="s">
        <v>717</v>
      </c>
      <c r="B286" s="293" t="s">
        <v>708</v>
      </c>
      <c r="C286" s="337" t="s">
        <v>125</v>
      </c>
      <c r="D286" s="487"/>
      <c r="E286" s="487"/>
      <c r="F286" s="495"/>
      <c r="G286" s="495"/>
      <c r="H286" s="495"/>
      <c r="I286" s="495"/>
      <c r="J286" s="564">
        <v>0</v>
      </c>
      <c r="K286" s="495"/>
      <c r="L286" s="461"/>
      <c r="M286" s="298">
        <f t="shared" si="73"/>
        <v>0</v>
      </c>
    </row>
    <row r="287" spans="1:13" ht="25.5">
      <c r="A287" s="288" t="s">
        <v>718</v>
      </c>
      <c r="B287" s="289" t="s">
        <v>705</v>
      </c>
      <c r="C287" s="338"/>
      <c r="D287" s="486"/>
      <c r="E287" s="486"/>
      <c r="F287" s="492"/>
      <c r="G287" s="492"/>
      <c r="H287" s="492"/>
      <c r="I287" s="492"/>
      <c r="J287" s="563">
        <v>0</v>
      </c>
      <c r="K287" s="492"/>
      <c r="L287" s="460"/>
      <c r="M287" s="271">
        <f t="shared" si="73"/>
        <v>0</v>
      </c>
    </row>
    <row r="288" spans="1:13" ht="25.5">
      <c r="A288" s="292" t="s">
        <v>719</v>
      </c>
      <c r="B288" s="293" t="s">
        <v>706</v>
      </c>
      <c r="C288" s="337" t="s">
        <v>125</v>
      </c>
      <c r="D288" s="487"/>
      <c r="E288" s="487"/>
      <c r="F288" s="495"/>
      <c r="G288" s="495"/>
      <c r="H288" s="495"/>
      <c r="I288" s="495"/>
      <c r="J288" s="564">
        <v>0</v>
      </c>
      <c r="K288" s="495"/>
      <c r="L288" s="461"/>
      <c r="M288" s="298">
        <f t="shared" si="73"/>
        <v>0</v>
      </c>
    </row>
    <row r="289" spans="1:13" ht="25.5">
      <c r="A289" s="288" t="s">
        <v>720</v>
      </c>
      <c r="B289" s="289" t="s">
        <v>707</v>
      </c>
      <c r="C289" s="338"/>
      <c r="D289" s="486"/>
      <c r="E289" s="486"/>
      <c r="F289" s="492"/>
      <c r="G289" s="492"/>
      <c r="H289" s="492"/>
      <c r="I289" s="492"/>
      <c r="J289" s="563">
        <v>0</v>
      </c>
      <c r="K289" s="492"/>
      <c r="L289" s="460"/>
      <c r="M289" s="271">
        <f t="shared" si="73"/>
        <v>0</v>
      </c>
    </row>
    <row r="290" spans="1:13" ht="25.5">
      <c r="A290" s="292" t="s">
        <v>721</v>
      </c>
      <c r="B290" s="293" t="s">
        <v>709</v>
      </c>
      <c r="C290" s="337" t="s">
        <v>125</v>
      </c>
      <c r="D290" s="487"/>
      <c r="E290" s="487"/>
      <c r="F290" s="495"/>
      <c r="G290" s="495"/>
      <c r="H290" s="495"/>
      <c r="I290" s="495"/>
      <c r="J290" s="564">
        <v>0</v>
      </c>
      <c r="K290" s="495"/>
      <c r="L290" s="461"/>
      <c r="M290" s="298">
        <f t="shared" si="73"/>
        <v>0</v>
      </c>
    </row>
    <row r="291" spans="1:13" ht="25.5">
      <c r="A291" s="288" t="s">
        <v>722</v>
      </c>
      <c r="B291" s="289" t="s">
        <v>710</v>
      </c>
      <c r="C291" s="338"/>
      <c r="D291" s="486"/>
      <c r="E291" s="486"/>
      <c r="F291" s="492"/>
      <c r="G291" s="492"/>
      <c r="H291" s="492"/>
      <c r="I291" s="492"/>
      <c r="J291" s="563">
        <v>0</v>
      </c>
      <c r="K291" s="492"/>
      <c r="L291" s="460"/>
      <c r="M291" s="271">
        <f t="shared" si="73"/>
        <v>0</v>
      </c>
    </row>
    <row r="292" spans="1:13" ht="25.5">
      <c r="A292" s="292" t="s">
        <v>723</v>
      </c>
      <c r="B292" s="293" t="s">
        <v>711</v>
      </c>
      <c r="C292" s="337" t="s">
        <v>125</v>
      </c>
      <c r="D292" s="487"/>
      <c r="E292" s="487"/>
      <c r="F292" s="495"/>
      <c r="G292" s="495"/>
      <c r="H292" s="495"/>
      <c r="I292" s="495"/>
      <c r="J292" s="564">
        <v>0</v>
      </c>
      <c r="K292" s="495"/>
      <c r="L292" s="461"/>
      <c r="M292" s="298">
        <f t="shared" si="73"/>
        <v>0</v>
      </c>
    </row>
    <row r="293" spans="1:13" ht="25.5">
      <c r="A293" s="288" t="s">
        <v>724</v>
      </c>
      <c r="B293" s="289" t="s">
        <v>712</v>
      </c>
      <c r="C293" s="294"/>
      <c r="D293" s="486"/>
      <c r="E293" s="486"/>
      <c r="F293" s="492"/>
      <c r="G293" s="492"/>
      <c r="H293" s="492"/>
      <c r="I293" s="492"/>
      <c r="J293" s="563">
        <v>0</v>
      </c>
      <c r="K293" s="492"/>
      <c r="L293" s="460"/>
      <c r="M293" s="271">
        <f t="shared" si="73"/>
        <v>0</v>
      </c>
    </row>
    <row r="294" spans="1:13">
      <c r="A294" s="245" t="s">
        <v>542</v>
      </c>
      <c r="B294" s="108" t="s">
        <v>162</v>
      </c>
      <c r="C294" s="142"/>
      <c r="D294" s="486">
        <v>2420.4</v>
      </c>
      <c r="E294" s="486"/>
      <c r="F294" s="492"/>
      <c r="G294" s="492"/>
      <c r="H294" s="492"/>
      <c r="I294" s="492"/>
      <c r="J294" s="563">
        <v>0</v>
      </c>
      <c r="K294" s="492"/>
      <c r="L294" s="460"/>
      <c r="M294" s="271">
        <f t="shared" si="73"/>
        <v>2420.4</v>
      </c>
    </row>
    <row r="295" spans="1:13">
      <c r="A295" s="245" t="s">
        <v>543</v>
      </c>
      <c r="B295" s="108" t="s">
        <v>163</v>
      </c>
      <c r="C295" s="142"/>
      <c r="D295" s="486"/>
      <c r="E295" s="486"/>
      <c r="F295" s="492"/>
      <c r="G295" s="492"/>
      <c r="H295" s="492"/>
      <c r="I295" s="492"/>
      <c r="J295" s="563">
        <v>0</v>
      </c>
      <c r="K295" s="492"/>
      <c r="L295" s="460"/>
      <c r="M295" s="271">
        <f t="shared" si="73"/>
        <v>0</v>
      </c>
    </row>
    <row r="296" spans="1:13">
      <c r="A296" s="245" t="s">
        <v>544</v>
      </c>
      <c r="B296" s="108" t="s">
        <v>164</v>
      </c>
      <c r="C296" s="142"/>
      <c r="D296" s="486"/>
      <c r="E296" s="486"/>
      <c r="F296" s="492"/>
      <c r="G296" s="492"/>
      <c r="H296" s="492"/>
      <c r="I296" s="492"/>
      <c r="J296" s="563">
        <v>0</v>
      </c>
      <c r="K296" s="492"/>
      <c r="L296" s="460"/>
      <c r="M296" s="271">
        <f t="shared" si="73"/>
        <v>0</v>
      </c>
    </row>
    <row r="297" spans="1:13">
      <c r="A297" s="245" t="s">
        <v>545</v>
      </c>
      <c r="B297" s="108" t="s">
        <v>165</v>
      </c>
      <c r="C297" s="142"/>
      <c r="D297" s="486"/>
      <c r="E297" s="486"/>
      <c r="F297" s="492"/>
      <c r="G297" s="492"/>
      <c r="H297" s="492"/>
      <c r="I297" s="492"/>
      <c r="J297" s="563">
        <v>0</v>
      </c>
      <c r="K297" s="492"/>
      <c r="L297" s="460"/>
      <c r="M297" s="271">
        <f t="shared" si="73"/>
        <v>0</v>
      </c>
    </row>
    <row r="298" spans="1:13">
      <c r="A298" s="245" t="s">
        <v>546</v>
      </c>
      <c r="B298" s="108" t="s">
        <v>166</v>
      </c>
      <c r="C298" s="142"/>
      <c r="D298" s="486"/>
      <c r="E298" s="486"/>
      <c r="F298" s="492"/>
      <c r="G298" s="492"/>
      <c r="H298" s="492"/>
      <c r="I298" s="492"/>
      <c r="J298" s="563">
        <v>0</v>
      </c>
      <c r="K298" s="492"/>
      <c r="L298" s="460"/>
      <c r="M298" s="271">
        <f t="shared" si="73"/>
        <v>0</v>
      </c>
    </row>
    <row r="299" spans="1:13">
      <c r="A299" s="245" t="s">
        <v>547</v>
      </c>
      <c r="B299" s="108" t="s">
        <v>167</v>
      </c>
      <c r="C299" s="142"/>
      <c r="D299" s="486"/>
      <c r="E299" s="486"/>
      <c r="F299" s="492"/>
      <c r="G299" s="492"/>
      <c r="H299" s="492"/>
      <c r="I299" s="492"/>
      <c r="J299" s="563">
        <v>0</v>
      </c>
      <c r="K299" s="492"/>
      <c r="L299" s="460"/>
      <c r="M299" s="271">
        <f t="shared" si="73"/>
        <v>0</v>
      </c>
    </row>
    <row r="300" spans="1:13">
      <c r="A300" s="245" t="s">
        <v>548</v>
      </c>
      <c r="B300" s="108" t="s">
        <v>168</v>
      </c>
      <c r="C300" s="142"/>
      <c r="D300" s="486"/>
      <c r="E300" s="486"/>
      <c r="F300" s="492"/>
      <c r="G300" s="492"/>
      <c r="H300" s="492"/>
      <c r="I300" s="492"/>
      <c r="J300" s="563">
        <v>0</v>
      </c>
      <c r="K300" s="492"/>
      <c r="L300" s="460"/>
      <c r="M300" s="271">
        <f t="shared" si="73"/>
        <v>0</v>
      </c>
    </row>
    <row r="301" spans="1:13">
      <c r="A301" s="245" t="s">
        <v>549</v>
      </c>
      <c r="B301" s="108" t="s">
        <v>169</v>
      </c>
      <c r="C301" s="142"/>
      <c r="D301" s="486"/>
      <c r="E301" s="486"/>
      <c r="F301" s="492"/>
      <c r="G301" s="492"/>
      <c r="H301" s="492"/>
      <c r="I301" s="492"/>
      <c r="J301" s="563">
        <v>0</v>
      </c>
      <c r="K301" s="492"/>
      <c r="L301" s="460"/>
      <c r="M301" s="271">
        <f t="shared" si="73"/>
        <v>0</v>
      </c>
    </row>
    <row r="302" spans="1:13">
      <c r="A302" s="245" t="s">
        <v>550</v>
      </c>
      <c r="B302" s="108" t="s">
        <v>661</v>
      </c>
      <c r="C302" s="142"/>
      <c r="D302" s="486"/>
      <c r="E302" s="486"/>
      <c r="F302" s="492"/>
      <c r="G302" s="492"/>
      <c r="H302" s="492"/>
      <c r="I302" s="492"/>
      <c r="J302" s="563">
        <v>1358.37</v>
      </c>
      <c r="K302" s="492"/>
      <c r="L302" s="460"/>
      <c r="M302" s="271">
        <f t="shared" si="73"/>
        <v>1358.37</v>
      </c>
    </row>
    <row r="303" spans="1:13">
      <c r="A303" s="245" t="s">
        <v>551</v>
      </c>
      <c r="B303" s="108" t="s">
        <v>662</v>
      </c>
      <c r="C303" s="142"/>
      <c r="D303" s="486"/>
      <c r="E303" s="486"/>
      <c r="F303" s="492"/>
      <c r="G303" s="492"/>
      <c r="H303" s="492"/>
      <c r="I303" s="492"/>
      <c r="J303" s="563">
        <v>0</v>
      </c>
      <c r="K303" s="492"/>
      <c r="L303" s="460"/>
      <c r="M303" s="271">
        <f t="shared" si="73"/>
        <v>0</v>
      </c>
    </row>
    <row r="304" spans="1:13">
      <c r="A304" s="245" t="s">
        <v>552</v>
      </c>
      <c r="B304" s="108" t="s">
        <v>663</v>
      </c>
      <c r="C304" s="142"/>
      <c r="D304" s="486"/>
      <c r="E304" s="486"/>
      <c r="F304" s="492"/>
      <c r="G304" s="492"/>
      <c r="H304" s="492"/>
      <c r="I304" s="492"/>
      <c r="J304" s="563">
        <v>0</v>
      </c>
      <c r="K304" s="492"/>
      <c r="L304" s="460"/>
      <c r="M304" s="271">
        <f t="shared" si="73"/>
        <v>0</v>
      </c>
    </row>
    <row r="305" spans="1:13">
      <c r="A305" s="245" t="s">
        <v>553</v>
      </c>
      <c r="B305" s="108" t="s">
        <v>664</v>
      </c>
      <c r="C305" s="142"/>
      <c r="D305" s="486"/>
      <c r="E305" s="486"/>
      <c r="F305" s="492"/>
      <c r="G305" s="492"/>
      <c r="H305" s="492"/>
      <c r="I305" s="492"/>
      <c r="J305" s="563">
        <v>0</v>
      </c>
      <c r="K305" s="492"/>
      <c r="L305" s="460"/>
      <c r="M305" s="271">
        <f t="shared" si="73"/>
        <v>0</v>
      </c>
    </row>
    <row r="306" spans="1:13">
      <c r="A306" s="265" t="s">
        <v>673</v>
      </c>
      <c r="B306" s="231" t="s">
        <v>668</v>
      </c>
      <c r="C306" s="238"/>
      <c r="D306" s="486"/>
      <c r="E306" s="486"/>
      <c r="F306" s="492"/>
      <c r="G306" s="492"/>
      <c r="H306" s="492"/>
      <c r="I306" s="492"/>
      <c r="J306" s="563">
        <v>877.5</v>
      </c>
      <c r="K306" s="492"/>
      <c r="L306" s="460"/>
      <c r="M306" s="271">
        <f t="shared" si="73"/>
        <v>877.5</v>
      </c>
    </row>
    <row r="307" spans="1:13">
      <c r="A307" s="245" t="s">
        <v>554</v>
      </c>
      <c r="B307" s="108" t="s">
        <v>170</v>
      </c>
      <c r="C307" s="142"/>
      <c r="D307" s="486"/>
      <c r="E307" s="486"/>
      <c r="F307" s="492"/>
      <c r="G307" s="492"/>
      <c r="H307" s="492"/>
      <c r="I307" s="492"/>
      <c r="J307" s="563">
        <v>800</v>
      </c>
      <c r="K307" s="492"/>
      <c r="L307" s="460"/>
      <c r="M307" s="271">
        <f t="shared" si="73"/>
        <v>800</v>
      </c>
    </row>
    <row r="308" spans="1:13">
      <c r="A308" s="245" t="s">
        <v>555</v>
      </c>
      <c r="B308" s="108" t="s">
        <v>171</v>
      </c>
      <c r="C308" s="142"/>
      <c r="D308" s="486"/>
      <c r="E308" s="486"/>
      <c r="F308" s="492"/>
      <c r="G308" s="492"/>
      <c r="H308" s="492"/>
      <c r="I308" s="492"/>
      <c r="J308" s="563">
        <v>0</v>
      </c>
      <c r="K308" s="492"/>
      <c r="L308" s="460"/>
      <c r="M308" s="271">
        <f t="shared" si="73"/>
        <v>0</v>
      </c>
    </row>
    <row r="309" spans="1:13">
      <c r="A309" s="245" t="s">
        <v>556</v>
      </c>
      <c r="B309" s="108" t="s">
        <v>665</v>
      </c>
      <c r="C309" s="142"/>
      <c r="D309" s="486"/>
      <c r="E309" s="486"/>
      <c r="F309" s="492"/>
      <c r="G309" s="492"/>
      <c r="H309" s="492"/>
      <c r="I309" s="492"/>
      <c r="J309" s="563">
        <v>0</v>
      </c>
      <c r="K309" s="492"/>
      <c r="L309" s="460"/>
      <c r="M309" s="271">
        <f t="shared" si="73"/>
        <v>0</v>
      </c>
    </row>
    <row r="310" spans="1:13">
      <c r="A310" s="245" t="s">
        <v>557</v>
      </c>
      <c r="B310" s="108" t="s">
        <v>172</v>
      </c>
      <c r="C310" s="142"/>
      <c r="D310" s="486"/>
      <c r="E310" s="486"/>
      <c r="F310" s="492"/>
      <c r="G310" s="492"/>
      <c r="H310" s="492"/>
      <c r="I310" s="492"/>
      <c r="J310" s="563">
        <v>0</v>
      </c>
      <c r="K310" s="492"/>
      <c r="L310" s="460"/>
      <c r="M310" s="271">
        <f t="shared" si="73"/>
        <v>0</v>
      </c>
    </row>
    <row r="311" spans="1:13">
      <c r="A311" s="265" t="s">
        <v>674</v>
      </c>
      <c r="B311" s="231" t="s">
        <v>670</v>
      </c>
      <c r="C311" s="238"/>
      <c r="D311" s="486"/>
      <c r="E311" s="486"/>
      <c r="F311" s="492"/>
      <c r="G311" s="492"/>
      <c r="H311" s="492"/>
      <c r="I311" s="492"/>
      <c r="J311" s="563">
        <v>0</v>
      </c>
      <c r="K311" s="492"/>
      <c r="L311" s="460"/>
      <c r="M311" s="271">
        <f t="shared" si="73"/>
        <v>0</v>
      </c>
    </row>
    <row r="312" spans="1:13">
      <c r="A312" s="235" t="s">
        <v>558</v>
      </c>
      <c r="B312" s="110" t="s">
        <v>666</v>
      </c>
      <c r="C312" s="144"/>
      <c r="D312" s="486"/>
      <c r="E312" s="486"/>
      <c r="F312" s="494"/>
      <c r="G312" s="494"/>
      <c r="H312" s="494"/>
      <c r="I312" s="494"/>
      <c r="J312" s="563">
        <v>0</v>
      </c>
      <c r="K312" s="494"/>
      <c r="L312" s="460"/>
      <c r="M312" s="271">
        <f t="shared" si="73"/>
        <v>0</v>
      </c>
    </row>
    <row r="313" spans="1:13">
      <c r="A313" s="235" t="s">
        <v>559</v>
      </c>
      <c r="B313" s="110" t="s">
        <v>173</v>
      </c>
      <c r="C313" s="144"/>
      <c r="D313" s="486"/>
      <c r="E313" s="486"/>
      <c r="F313" s="494"/>
      <c r="G313" s="494"/>
      <c r="H313" s="494"/>
      <c r="I313" s="494"/>
      <c r="J313" s="563">
        <v>0</v>
      </c>
      <c r="K313" s="494"/>
      <c r="L313" s="460"/>
      <c r="M313" s="271">
        <f t="shared" si="73"/>
        <v>0</v>
      </c>
    </row>
    <row r="314" spans="1:13">
      <c r="A314" s="266" t="s">
        <v>675</v>
      </c>
      <c r="B314" s="233" t="s">
        <v>672</v>
      </c>
      <c r="C314" s="239"/>
      <c r="D314" s="486"/>
      <c r="E314" s="486"/>
      <c r="F314" s="494"/>
      <c r="G314" s="494"/>
      <c r="H314" s="494"/>
      <c r="I314" s="494"/>
      <c r="J314" s="563">
        <v>0</v>
      </c>
      <c r="K314" s="494"/>
      <c r="L314" s="460"/>
      <c r="M314" s="271">
        <f t="shared" si="73"/>
        <v>0</v>
      </c>
    </row>
    <row r="315" spans="1:13" ht="17.25">
      <c r="A315" s="281" t="s">
        <v>686</v>
      </c>
      <c r="B315" s="283" t="s">
        <v>683</v>
      </c>
      <c r="C315" s="282"/>
      <c r="D315" s="486"/>
      <c r="E315" s="486"/>
      <c r="F315" s="494"/>
      <c r="G315" s="494"/>
      <c r="H315" s="494"/>
      <c r="I315" s="494"/>
      <c r="J315" s="563">
        <v>0</v>
      </c>
      <c r="K315" s="494"/>
      <c r="L315" s="460"/>
      <c r="M315" s="271">
        <f t="shared" si="73"/>
        <v>0</v>
      </c>
    </row>
    <row r="316" spans="1:13" ht="17.25">
      <c r="A316" s="281" t="s">
        <v>687</v>
      </c>
      <c r="B316" s="283" t="s">
        <v>684</v>
      </c>
      <c r="C316" s="282"/>
      <c r="D316" s="486"/>
      <c r="E316" s="486"/>
      <c r="F316" s="494"/>
      <c r="G316" s="494"/>
      <c r="H316" s="494"/>
      <c r="I316" s="494"/>
      <c r="J316" s="563">
        <v>0</v>
      </c>
      <c r="K316" s="494"/>
      <c r="L316" s="460"/>
      <c r="M316" s="271">
        <f t="shared" si="73"/>
        <v>0</v>
      </c>
    </row>
    <row r="317" spans="1:13">
      <c r="A317" s="281" t="s">
        <v>688</v>
      </c>
      <c r="B317" s="283" t="s">
        <v>685</v>
      </c>
      <c r="C317" s="282"/>
      <c r="D317" s="486"/>
      <c r="E317" s="486"/>
      <c r="F317" s="494"/>
      <c r="G317" s="494"/>
      <c r="H317" s="494"/>
      <c r="I317" s="494"/>
      <c r="J317" s="563">
        <v>0</v>
      </c>
      <c r="K317" s="494"/>
      <c r="L317" s="460"/>
      <c r="M317" s="271">
        <f t="shared" si="73"/>
        <v>0</v>
      </c>
    </row>
    <row r="318" spans="1:13">
      <c r="A318" s="245" t="s">
        <v>560</v>
      </c>
      <c r="B318" s="108" t="s">
        <v>174</v>
      </c>
      <c r="C318" s="142"/>
      <c r="D318" s="486"/>
      <c r="E318" s="486"/>
      <c r="F318" s="492"/>
      <c r="G318" s="492"/>
      <c r="H318" s="492"/>
      <c r="I318" s="492"/>
      <c r="J318" s="563">
        <v>0</v>
      </c>
      <c r="K318" s="492"/>
      <c r="L318" s="460"/>
      <c r="M318" s="271">
        <f t="shared" si="73"/>
        <v>0</v>
      </c>
    </row>
    <row r="319" spans="1:13">
      <c r="A319" s="245" t="s">
        <v>561</v>
      </c>
      <c r="B319" s="108" t="s">
        <v>175</v>
      </c>
      <c r="C319" s="142"/>
      <c r="D319" s="486">
        <v>12392.89</v>
      </c>
      <c r="E319" s="486">
        <v>8993.43</v>
      </c>
      <c r="F319" s="492">
        <v>4000</v>
      </c>
      <c r="G319" s="492"/>
      <c r="H319" s="492"/>
      <c r="I319" s="492"/>
      <c r="J319" s="563">
        <v>0</v>
      </c>
      <c r="K319" s="492"/>
      <c r="L319" s="460"/>
      <c r="M319" s="271">
        <f t="shared" si="73"/>
        <v>25386.32</v>
      </c>
    </row>
    <row r="320" spans="1:13">
      <c r="A320" s="247" t="s">
        <v>562</v>
      </c>
      <c r="B320" s="110" t="s">
        <v>176</v>
      </c>
      <c r="C320" s="144"/>
      <c r="D320" s="486">
        <v>6719.99</v>
      </c>
      <c r="E320" s="486"/>
      <c r="F320" s="494">
        <v>3600</v>
      </c>
      <c r="G320" s="494"/>
      <c r="H320" s="494">
        <v>27446</v>
      </c>
      <c r="I320" s="494">
        <v>4872</v>
      </c>
      <c r="J320" s="563">
        <v>0</v>
      </c>
      <c r="K320" s="494"/>
      <c r="L320" s="460"/>
      <c r="M320" s="271">
        <f t="shared" si="73"/>
        <v>42637.99</v>
      </c>
    </row>
    <row r="321" spans="1:13">
      <c r="A321" s="245" t="s">
        <v>563</v>
      </c>
      <c r="B321" s="108" t="s">
        <v>177</v>
      </c>
      <c r="C321" s="142"/>
      <c r="D321" s="486"/>
      <c r="E321" s="486"/>
      <c r="F321" s="492"/>
      <c r="G321" s="492"/>
      <c r="H321" s="492"/>
      <c r="I321" s="492"/>
      <c r="J321" s="563">
        <v>0</v>
      </c>
      <c r="K321" s="492"/>
      <c r="L321" s="460"/>
      <c r="M321" s="271">
        <f t="shared" ref="M321:M384" si="74">SUM(D321:L321)</f>
        <v>0</v>
      </c>
    </row>
    <row r="322" spans="1:13">
      <c r="A322" s="245" t="s">
        <v>564</v>
      </c>
      <c r="B322" s="108" t="s">
        <v>178</v>
      </c>
      <c r="C322" s="142"/>
      <c r="D322" s="486">
        <v>800</v>
      </c>
      <c r="E322" s="486"/>
      <c r="F322" s="492"/>
      <c r="G322" s="492"/>
      <c r="H322" s="492"/>
      <c r="I322" s="492"/>
      <c r="J322" s="563">
        <v>1430.28</v>
      </c>
      <c r="K322" s="492"/>
      <c r="L322" s="460"/>
      <c r="M322" s="271">
        <f t="shared" si="74"/>
        <v>2230.2799999999997</v>
      </c>
    </row>
    <row r="323" spans="1:13">
      <c r="A323" s="235" t="s">
        <v>565</v>
      </c>
      <c r="B323" s="110" t="s">
        <v>179</v>
      </c>
      <c r="C323" s="144"/>
      <c r="D323" s="486">
        <v>8000</v>
      </c>
      <c r="E323" s="486">
        <v>1148.9000000000001</v>
      </c>
      <c r="F323" s="494"/>
      <c r="G323" s="494">
        <v>2110.2399999999998</v>
      </c>
      <c r="H323" s="494"/>
      <c r="I323" s="494"/>
      <c r="J323" s="563">
        <v>0</v>
      </c>
      <c r="K323" s="494"/>
      <c r="L323" s="460"/>
      <c r="M323" s="271">
        <f t="shared" si="74"/>
        <v>11259.14</v>
      </c>
    </row>
    <row r="324" spans="1:13">
      <c r="A324" s="245" t="s">
        <v>566</v>
      </c>
      <c r="B324" s="108" t="s">
        <v>180</v>
      </c>
      <c r="C324" s="142"/>
      <c r="D324" s="486"/>
      <c r="E324" s="486"/>
      <c r="F324" s="492"/>
      <c r="G324" s="492"/>
      <c r="H324" s="492"/>
      <c r="I324" s="492"/>
      <c r="J324" s="563">
        <v>0</v>
      </c>
      <c r="K324" s="492"/>
      <c r="L324" s="460"/>
      <c r="M324" s="271">
        <f t="shared" si="74"/>
        <v>0</v>
      </c>
    </row>
    <row r="325" spans="1:13">
      <c r="A325" s="247" t="s">
        <v>567</v>
      </c>
      <c r="B325" s="110" t="s">
        <v>181</v>
      </c>
      <c r="C325" s="143"/>
      <c r="D325" s="486"/>
      <c r="E325" s="486"/>
      <c r="F325" s="493"/>
      <c r="G325" s="493"/>
      <c r="H325" s="493"/>
      <c r="I325" s="493"/>
      <c r="J325" s="563">
        <v>0</v>
      </c>
      <c r="K325" s="493"/>
      <c r="L325" s="460"/>
      <c r="M325" s="271">
        <f t="shared" si="74"/>
        <v>0</v>
      </c>
    </row>
    <row r="326" spans="1:13">
      <c r="A326" s="245" t="s">
        <v>568</v>
      </c>
      <c r="B326" s="108" t="s">
        <v>182</v>
      </c>
      <c r="C326" s="142"/>
      <c r="D326" s="486"/>
      <c r="E326" s="486"/>
      <c r="F326" s="492"/>
      <c r="G326" s="492"/>
      <c r="H326" s="492"/>
      <c r="I326" s="492"/>
      <c r="J326" s="563">
        <v>0</v>
      </c>
      <c r="K326" s="492"/>
      <c r="L326" s="460"/>
      <c r="M326" s="271">
        <f t="shared" si="74"/>
        <v>0</v>
      </c>
    </row>
    <row r="327" spans="1:13">
      <c r="A327" s="245" t="s">
        <v>569</v>
      </c>
      <c r="B327" s="108" t="s">
        <v>183</v>
      </c>
      <c r="C327" s="142"/>
      <c r="D327" s="486"/>
      <c r="E327" s="486"/>
      <c r="F327" s="492"/>
      <c r="G327" s="492"/>
      <c r="H327" s="492"/>
      <c r="I327" s="492"/>
      <c r="J327" s="563">
        <v>0</v>
      </c>
      <c r="K327" s="492"/>
      <c r="L327" s="460"/>
      <c r="M327" s="271">
        <f t="shared" si="74"/>
        <v>0</v>
      </c>
    </row>
    <row r="328" spans="1:13">
      <c r="A328" s="245" t="s">
        <v>570</v>
      </c>
      <c r="B328" s="108" t="s">
        <v>184</v>
      </c>
      <c r="C328" s="142"/>
      <c r="D328" s="486">
        <v>1292</v>
      </c>
      <c r="E328" s="486"/>
      <c r="F328" s="492"/>
      <c r="G328" s="492">
        <v>1732.35</v>
      </c>
      <c r="H328" s="492"/>
      <c r="I328" s="492"/>
      <c r="J328" s="563">
        <v>0</v>
      </c>
      <c r="K328" s="492"/>
      <c r="L328" s="460"/>
      <c r="M328" s="271">
        <f t="shared" si="74"/>
        <v>3024.35</v>
      </c>
    </row>
    <row r="329" spans="1:13">
      <c r="A329" s="247" t="s">
        <v>571</v>
      </c>
      <c r="B329" s="110" t="s">
        <v>185</v>
      </c>
      <c r="C329" s="143"/>
      <c r="D329" s="486"/>
      <c r="E329" s="486"/>
      <c r="F329" s="493"/>
      <c r="G329" s="493"/>
      <c r="H329" s="493"/>
      <c r="I329" s="493"/>
      <c r="J329" s="563">
        <v>0</v>
      </c>
      <c r="K329" s="493"/>
      <c r="L329" s="460"/>
      <c r="M329" s="271">
        <f t="shared" si="74"/>
        <v>0</v>
      </c>
    </row>
    <row r="330" spans="1:13">
      <c r="A330" s="245" t="s">
        <v>572</v>
      </c>
      <c r="B330" s="108" t="s">
        <v>186</v>
      </c>
      <c r="C330" s="142"/>
      <c r="D330" s="486"/>
      <c r="E330" s="486"/>
      <c r="F330" s="492"/>
      <c r="G330" s="492"/>
      <c r="H330" s="492"/>
      <c r="I330" s="492"/>
      <c r="J330" s="563">
        <v>0</v>
      </c>
      <c r="K330" s="492"/>
      <c r="L330" s="460"/>
      <c r="M330" s="271">
        <f t="shared" si="74"/>
        <v>0</v>
      </c>
    </row>
    <row r="331" spans="1:13">
      <c r="A331" s="245" t="s">
        <v>573</v>
      </c>
      <c r="B331" s="108" t="s">
        <v>187</v>
      </c>
      <c r="C331" s="142"/>
      <c r="D331" s="486"/>
      <c r="E331" s="486"/>
      <c r="F331" s="492"/>
      <c r="G331" s="492"/>
      <c r="H331" s="492"/>
      <c r="I331" s="492"/>
      <c r="J331" s="563">
        <v>0</v>
      </c>
      <c r="K331" s="492"/>
      <c r="L331" s="460"/>
      <c r="M331" s="271">
        <f t="shared" si="74"/>
        <v>0</v>
      </c>
    </row>
    <row r="332" spans="1:13">
      <c r="A332" s="245" t="s">
        <v>574</v>
      </c>
      <c r="B332" s="109" t="s">
        <v>188</v>
      </c>
      <c r="C332" s="142"/>
      <c r="D332" s="486"/>
      <c r="E332" s="486"/>
      <c r="F332" s="492"/>
      <c r="G332" s="492"/>
      <c r="H332" s="492"/>
      <c r="I332" s="492"/>
      <c r="J332" s="563">
        <v>0</v>
      </c>
      <c r="K332" s="492"/>
      <c r="L332" s="460"/>
      <c r="M332" s="271">
        <f t="shared" si="74"/>
        <v>0</v>
      </c>
    </row>
    <row r="333" spans="1:13">
      <c r="A333" s="245" t="s">
        <v>575</v>
      </c>
      <c r="B333" s="108" t="s">
        <v>189</v>
      </c>
      <c r="C333" s="142"/>
      <c r="D333" s="486"/>
      <c r="E333" s="486"/>
      <c r="F333" s="492"/>
      <c r="G333" s="492"/>
      <c r="H333" s="492"/>
      <c r="I333" s="492">
        <v>132.82</v>
      </c>
      <c r="J333" s="563">
        <v>193.96</v>
      </c>
      <c r="K333" s="492"/>
      <c r="L333" s="460"/>
      <c r="M333" s="271">
        <f t="shared" si="74"/>
        <v>326.77999999999997</v>
      </c>
    </row>
    <row r="334" spans="1:13">
      <c r="A334" s="245" t="s">
        <v>576</v>
      </c>
      <c r="B334" s="108" t="s">
        <v>190</v>
      </c>
      <c r="C334" s="142"/>
      <c r="D334" s="486"/>
      <c r="E334" s="486"/>
      <c r="F334" s="492"/>
      <c r="G334" s="492"/>
      <c r="H334" s="492"/>
      <c r="I334" s="492"/>
      <c r="J334" s="563">
        <v>0</v>
      </c>
      <c r="K334" s="492"/>
      <c r="L334" s="460"/>
      <c r="M334" s="271">
        <f t="shared" si="74"/>
        <v>0</v>
      </c>
    </row>
    <row r="335" spans="1:13">
      <c r="A335" s="245" t="s">
        <v>577</v>
      </c>
      <c r="B335" s="108" t="s">
        <v>191</v>
      </c>
      <c r="C335" s="142"/>
      <c r="D335" s="486"/>
      <c r="E335" s="486"/>
      <c r="F335" s="492"/>
      <c r="G335" s="492"/>
      <c r="H335" s="492"/>
      <c r="I335" s="492"/>
      <c r="J335" s="563">
        <v>0</v>
      </c>
      <c r="K335" s="492"/>
      <c r="L335" s="460"/>
      <c r="M335" s="271">
        <f t="shared" si="74"/>
        <v>0</v>
      </c>
    </row>
    <row r="336" spans="1:13">
      <c r="A336" s="245" t="s">
        <v>578</v>
      </c>
      <c r="B336" s="108" t="s">
        <v>192</v>
      </c>
      <c r="C336" s="142"/>
      <c r="D336" s="486"/>
      <c r="E336" s="486"/>
      <c r="F336" s="492"/>
      <c r="G336" s="492"/>
      <c r="H336" s="492"/>
      <c r="I336" s="492"/>
      <c r="J336" s="563">
        <v>0</v>
      </c>
      <c r="K336" s="492"/>
      <c r="L336" s="460"/>
      <c r="M336" s="271">
        <f t="shared" si="74"/>
        <v>0</v>
      </c>
    </row>
    <row r="337" spans="1:13">
      <c r="A337" s="235" t="s">
        <v>579</v>
      </c>
      <c r="B337" s="110" t="s">
        <v>193</v>
      </c>
      <c r="C337" s="144"/>
      <c r="D337" s="486"/>
      <c r="E337" s="486"/>
      <c r="F337" s="494"/>
      <c r="G337" s="494"/>
      <c r="H337" s="494"/>
      <c r="I337" s="494"/>
      <c r="J337" s="563">
        <v>0</v>
      </c>
      <c r="K337" s="494"/>
      <c r="L337" s="460"/>
      <c r="M337" s="271">
        <f t="shared" si="74"/>
        <v>0</v>
      </c>
    </row>
    <row r="338" spans="1:13">
      <c r="A338" s="245" t="s">
        <v>365</v>
      </c>
      <c r="B338" s="108" t="s">
        <v>194</v>
      </c>
      <c r="C338" s="142"/>
      <c r="D338" s="486"/>
      <c r="E338" s="486"/>
      <c r="F338" s="492"/>
      <c r="G338" s="492"/>
      <c r="H338" s="492"/>
      <c r="I338" s="492"/>
      <c r="J338" s="563">
        <v>0</v>
      </c>
      <c r="K338" s="492"/>
      <c r="L338" s="460"/>
      <c r="M338" s="271">
        <f t="shared" si="74"/>
        <v>0</v>
      </c>
    </row>
    <row r="339" spans="1:13">
      <c r="A339" s="245" t="s">
        <v>580</v>
      </c>
      <c r="B339" s="108" t="s">
        <v>195</v>
      </c>
      <c r="C339" s="142"/>
      <c r="D339" s="486"/>
      <c r="E339" s="486"/>
      <c r="F339" s="492"/>
      <c r="G339" s="492"/>
      <c r="H339" s="492"/>
      <c r="I339" s="492"/>
      <c r="J339" s="563">
        <v>0</v>
      </c>
      <c r="K339" s="492"/>
      <c r="L339" s="460"/>
      <c r="M339" s="271">
        <f t="shared" si="74"/>
        <v>0</v>
      </c>
    </row>
    <row r="340" spans="1:13">
      <c r="A340" s="245" t="s">
        <v>581</v>
      </c>
      <c r="B340" s="108" t="s">
        <v>196</v>
      </c>
      <c r="C340" s="142"/>
      <c r="D340" s="486">
        <v>4293.8999999999996</v>
      </c>
      <c r="E340" s="486"/>
      <c r="F340" s="492"/>
      <c r="G340" s="492">
        <v>500</v>
      </c>
      <c r="H340" s="492"/>
      <c r="I340" s="492"/>
      <c r="J340" s="563">
        <v>0</v>
      </c>
      <c r="K340" s="492"/>
      <c r="L340" s="460"/>
      <c r="M340" s="271">
        <f t="shared" si="74"/>
        <v>4793.8999999999996</v>
      </c>
    </row>
    <row r="341" spans="1:13">
      <c r="A341" s="245" t="s">
        <v>582</v>
      </c>
      <c r="B341" s="108" t="s">
        <v>197</v>
      </c>
      <c r="C341" s="142"/>
      <c r="D341" s="486"/>
      <c r="E341" s="486"/>
      <c r="F341" s="492"/>
      <c r="G341" s="492"/>
      <c r="H341" s="492"/>
      <c r="I341" s="492"/>
      <c r="J341" s="563">
        <v>0</v>
      </c>
      <c r="K341" s="492"/>
      <c r="L341" s="460"/>
      <c r="M341" s="271">
        <f t="shared" si="74"/>
        <v>0</v>
      </c>
    </row>
    <row r="342" spans="1:13">
      <c r="A342" s="245" t="s">
        <v>583</v>
      </c>
      <c r="B342" s="108" t="s">
        <v>198</v>
      </c>
      <c r="C342" s="142"/>
      <c r="D342" s="486"/>
      <c r="E342" s="486"/>
      <c r="F342" s="492"/>
      <c r="G342" s="492"/>
      <c r="H342" s="492"/>
      <c r="I342" s="492"/>
      <c r="J342" s="563">
        <v>0</v>
      </c>
      <c r="K342" s="492"/>
      <c r="L342" s="460"/>
      <c r="M342" s="271">
        <f t="shared" si="74"/>
        <v>0</v>
      </c>
    </row>
    <row r="343" spans="1:13">
      <c r="A343" s="245" t="s">
        <v>584</v>
      </c>
      <c r="B343" s="108" t="s">
        <v>199</v>
      </c>
      <c r="C343" s="142"/>
      <c r="D343" s="486"/>
      <c r="E343" s="486"/>
      <c r="F343" s="492"/>
      <c r="G343" s="492"/>
      <c r="H343" s="492"/>
      <c r="I343" s="492"/>
      <c r="J343" s="563">
        <v>0</v>
      </c>
      <c r="K343" s="492"/>
      <c r="L343" s="460"/>
      <c r="M343" s="271">
        <f t="shared" si="74"/>
        <v>0</v>
      </c>
    </row>
    <row r="344" spans="1:13">
      <c r="A344" s="245" t="s">
        <v>585</v>
      </c>
      <c r="B344" s="108" t="s">
        <v>200</v>
      </c>
      <c r="C344" s="142"/>
      <c r="D344" s="486"/>
      <c r="E344" s="486"/>
      <c r="F344" s="492"/>
      <c r="G344" s="492"/>
      <c r="H344" s="492"/>
      <c r="I344" s="492"/>
      <c r="J344" s="563">
        <v>0</v>
      </c>
      <c r="K344" s="492"/>
      <c r="L344" s="460"/>
      <c r="M344" s="271">
        <f t="shared" si="74"/>
        <v>0</v>
      </c>
    </row>
    <row r="345" spans="1:13">
      <c r="A345" s="245" t="s">
        <v>586</v>
      </c>
      <c r="B345" s="108" t="s">
        <v>201</v>
      </c>
      <c r="C345" s="142"/>
      <c r="D345" s="486"/>
      <c r="E345" s="486"/>
      <c r="F345" s="492"/>
      <c r="G345" s="492"/>
      <c r="H345" s="492"/>
      <c r="I345" s="492"/>
      <c r="J345" s="563">
        <v>0</v>
      </c>
      <c r="K345" s="492"/>
      <c r="L345" s="460"/>
      <c r="M345" s="271">
        <f t="shared" si="74"/>
        <v>0</v>
      </c>
    </row>
    <row r="346" spans="1:13">
      <c r="A346" s="245" t="s">
        <v>366</v>
      </c>
      <c r="B346" s="108" t="s">
        <v>202</v>
      </c>
      <c r="C346" s="142"/>
      <c r="D346" s="486"/>
      <c r="E346" s="486"/>
      <c r="F346" s="492"/>
      <c r="G346" s="492"/>
      <c r="H346" s="492"/>
      <c r="I346" s="492">
        <v>781.2</v>
      </c>
      <c r="J346" s="563">
        <v>0</v>
      </c>
      <c r="K346" s="492"/>
      <c r="L346" s="460"/>
      <c r="M346" s="271">
        <f t="shared" si="74"/>
        <v>781.2</v>
      </c>
    </row>
    <row r="347" spans="1:13">
      <c r="A347" s="245" t="s">
        <v>587</v>
      </c>
      <c r="B347" s="108" t="s">
        <v>203</v>
      </c>
      <c r="C347" s="142"/>
      <c r="D347" s="486"/>
      <c r="E347" s="486"/>
      <c r="F347" s="492"/>
      <c r="G347" s="492"/>
      <c r="H347" s="492"/>
      <c r="I347" s="492"/>
      <c r="J347" s="563">
        <v>0</v>
      </c>
      <c r="K347" s="492"/>
      <c r="L347" s="460"/>
      <c r="M347" s="271">
        <f t="shared" si="74"/>
        <v>0</v>
      </c>
    </row>
    <row r="348" spans="1:13">
      <c r="A348" s="245" t="s">
        <v>588</v>
      </c>
      <c r="B348" s="109" t="s">
        <v>204</v>
      </c>
      <c r="C348" s="142"/>
      <c r="D348" s="486"/>
      <c r="E348" s="486"/>
      <c r="F348" s="492"/>
      <c r="G348" s="492"/>
      <c r="H348" s="492"/>
      <c r="I348" s="492"/>
      <c r="J348" s="563">
        <v>152287.45000000001</v>
      </c>
      <c r="K348" s="492"/>
      <c r="L348" s="460"/>
      <c r="M348" s="271">
        <f t="shared" si="74"/>
        <v>152287.45000000001</v>
      </c>
    </row>
    <row r="349" spans="1:13">
      <c r="A349" s="245" t="s">
        <v>589</v>
      </c>
      <c r="B349" s="108" t="s">
        <v>205</v>
      </c>
      <c r="C349" s="142"/>
      <c r="D349" s="486"/>
      <c r="E349" s="486"/>
      <c r="F349" s="492"/>
      <c r="G349" s="492"/>
      <c r="H349" s="492"/>
      <c r="I349" s="492"/>
      <c r="J349" s="563">
        <v>0</v>
      </c>
      <c r="K349" s="492"/>
      <c r="L349" s="460"/>
      <c r="M349" s="271">
        <f t="shared" si="74"/>
        <v>0</v>
      </c>
    </row>
    <row r="350" spans="1:13">
      <c r="A350" s="245" t="s">
        <v>590</v>
      </c>
      <c r="B350" s="108" t="s">
        <v>206</v>
      </c>
      <c r="C350" s="142"/>
      <c r="D350" s="486"/>
      <c r="E350" s="486"/>
      <c r="F350" s="492"/>
      <c r="G350" s="492"/>
      <c r="H350" s="492"/>
      <c r="I350" s="492"/>
      <c r="J350" s="563">
        <v>0</v>
      </c>
      <c r="K350" s="492"/>
      <c r="L350" s="460"/>
      <c r="M350" s="271">
        <f t="shared" si="74"/>
        <v>0</v>
      </c>
    </row>
    <row r="351" spans="1:13">
      <c r="A351" s="245" t="s">
        <v>591</v>
      </c>
      <c r="B351" s="108" t="s">
        <v>207</v>
      </c>
      <c r="C351" s="142"/>
      <c r="D351" s="486"/>
      <c r="E351" s="486"/>
      <c r="F351" s="492"/>
      <c r="G351" s="492"/>
      <c r="H351" s="492"/>
      <c r="I351" s="492"/>
      <c r="J351" s="563">
        <v>0</v>
      </c>
      <c r="K351" s="492"/>
      <c r="L351" s="460"/>
      <c r="M351" s="271">
        <f t="shared" si="74"/>
        <v>0</v>
      </c>
    </row>
    <row r="352" spans="1:13">
      <c r="A352" s="245" t="s">
        <v>592</v>
      </c>
      <c r="B352" s="108" t="s">
        <v>208</v>
      </c>
      <c r="C352" s="142"/>
      <c r="D352" s="486"/>
      <c r="E352" s="486"/>
      <c r="F352" s="492"/>
      <c r="G352" s="492"/>
      <c r="H352" s="492"/>
      <c r="I352" s="492"/>
      <c r="J352" s="563">
        <v>0</v>
      </c>
      <c r="K352" s="492"/>
      <c r="L352" s="460"/>
      <c r="M352" s="271">
        <f t="shared" si="74"/>
        <v>0</v>
      </c>
    </row>
    <row r="353" spans="1:13">
      <c r="A353" s="245" t="s">
        <v>362</v>
      </c>
      <c r="B353" s="108" t="s">
        <v>209</v>
      </c>
      <c r="C353" s="142"/>
      <c r="D353" s="486"/>
      <c r="E353" s="486"/>
      <c r="F353" s="492"/>
      <c r="G353" s="492"/>
      <c r="H353" s="492"/>
      <c r="I353" s="492"/>
      <c r="J353" s="563">
        <v>0</v>
      </c>
      <c r="K353" s="492"/>
      <c r="L353" s="460"/>
      <c r="M353" s="271">
        <f t="shared" si="74"/>
        <v>0</v>
      </c>
    </row>
    <row r="354" spans="1:13">
      <c r="A354" s="245" t="s">
        <v>593</v>
      </c>
      <c r="B354" s="108" t="s">
        <v>210</v>
      </c>
      <c r="C354" s="142"/>
      <c r="D354" s="486"/>
      <c r="E354" s="486"/>
      <c r="F354" s="492"/>
      <c r="G354" s="492"/>
      <c r="H354" s="492"/>
      <c r="I354" s="492"/>
      <c r="J354" s="563">
        <v>0</v>
      </c>
      <c r="K354" s="492"/>
      <c r="L354" s="460"/>
      <c r="M354" s="271">
        <f t="shared" si="74"/>
        <v>0</v>
      </c>
    </row>
    <row r="355" spans="1:13">
      <c r="A355" s="264" t="s">
        <v>594</v>
      </c>
      <c r="B355" s="107" t="s">
        <v>211</v>
      </c>
      <c r="C355" s="141"/>
      <c r="D355" s="485"/>
      <c r="E355" s="485"/>
      <c r="F355" s="491"/>
      <c r="G355" s="491"/>
      <c r="H355" s="491"/>
      <c r="I355" s="491"/>
      <c r="J355" s="562">
        <v>0</v>
      </c>
      <c r="K355" s="491"/>
      <c r="L355" s="459"/>
      <c r="M355" s="131">
        <f t="shared" si="74"/>
        <v>0</v>
      </c>
    </row>
    <row r="356" spans="1:13">
      <c r="A356" s="264" t="s">
        <v>595</v>
      </c>
      <c r="B356" s="107" t="s">
        <v>212</v>
      </c>
      <c r="C356" s="141"/>
      <c r="D356" s="485"/>
      <c r="E356" s="485"/>
      <c r="F356" s="491"/>
      <c r="G356" s="491"/>
      <c r="H356" s="491"/>
      <c r="I356" s="491"/>
      <c r="J356" s="562">
        <v>0</v>
      </c>
      <c r="K356" s="491"/>
      <c r="L356" s="459"/>
      <c r="M356" s="131">
        <f t="shared" si="74"/>
        <v>0</v>
      </c>
    </row>
    <row r="357" spans="1:13">
      <c r="A357" s="245" t="s">
        <v>596</v>
      </c>
      <c r="B357" s="108" t="s">
        <v>213</v>
      </c>
      <c r="C357" s="142"/>
      <c r="D357" s="486"/>
      <c r="E357" s="486"/>
      <c r="F357" s="492"/>
      <c r="G357" s="492"/>
      <c r="H357" s="492"/>
      <c r="I357" s="492"/>
      <c r="J357" s="563">
        <v>0</v>
      </c>
      <c r="K357" s="492"/>
      <c r="L357" s="460"/>
      <c r="M357" s="271">
        <f t="shared" si="74"/>
        <v>0</v>
      </c>
    </row>
    <row r="358" spans="1:13">
      <c r="A358" s="245" t="s">
        <v>597</v>
      </c>
      <c r="B358" s="108" t="s">
        <v>214</v>
      </c>
      <c r="C358" s="142"/>
      <c r="D358" s="486"/>
      <c r="E358" s="486"/>
      <c r="F358" s="492"/>
      <c r="G358" s="492"/>
      <c r="H358" s="492"/>
      <c r="I358" s="492"/>
      <c r="J358" s="563">
        <v>0</v>
      </c>
      <c r="K358" s="492"/>
      <c r="L358" s="460"/>
      <c r="M358" s="271">
        <f t="shared" si="74"/>
        <v>0</v>
      </c>
    </row>
    <row r="359" spans="1:13">
      <c r="A359" s="245" t="s">
        <v>1</v>
      </c>
      <c r="B359" s="108" t="s">
        <v>216</v>
      </c>
      <c r="C359" s="142"/>
      <c r="D359" s="486"/>
      <c r="E359" s="486"/>
      <c r="F359" s="492"/>
      <c r="G359" s="492"/>
      <c r="H359" s="492"/>
      <c r="I359" s="492"/>
      <c r="J359" s="563">
        <v>0</v>
      </c>
      <c r="K359" s="492"/>
      <c r="L359" s="460"/>
      <c r="M359" s="271">
        <f t="shared" si="74"/>
        <v>0</v>
      </c>
    </row>
    <row r="360" spans="1:13">
      <c r="A360" s="245" t="s">
        <v>3</v>
      </c>
      <c r="B360" s="108" t="s">
        <v>217</v>
      </c>
      <c r="C360" s="142"/>
      <c r="D360" s="486"/>
      <c r="E360" s="486"/>
      <c r="F360" s="492"/>
      <c r="G360" s="492"/>
      <c r="H360" s="492"/>
      <c r="I360" s="492"/>
      <c r="J360" s="563">
        <v>0</v>
      </c>
      <c r="K360" s="492"/>
      <c r="L360" s="460"/>
      <c r="M360" s="271">
        <f t="shared" si="74"/>
        <v>0</v>
      </c>
    </row>
    <row r="361" spans="1:13">
      <c r="A361" s="245" t="s">
        <v>5</v>
      </c>
      <c r="B361" s="108" t="s">
        <v>218</v>
      </c>
      <c r="C361" s="142"/>
      <c r="D361" s="486"/>
      <c r="E361" s="486"/>
      <c r="F361" s="492"/>
      <c r="G361" s="492"/>
      <c r="H361" s="492"/>
      <c r="I361" s="492"/>
      <c r="J361" s="563">
        <v>0</v>
      </c>
      <c r="K361" s="492"/>
      <c r="L361" s="460"/>
      <c r="M361" s="271">
        <f t="shared" si="74"/>
        <v>0</v>
      </c>
    </row>
    <row r="362" spans="1:13">
      <c r="A362" s="245" t="s">
        <v>7</v>
      </c>
      <c r="B362" s="108" t="s">
        <v>219</v>
      </c>
      <c r="C362" s="142"/>
      <c r="D362" s="486"/>
      <c r="E362" s="486"/>
      <c r="F362" s="492"/>
      <c r="G362" s="492"/>
      <c r="H362" s="492"/>
      <c r="I362" s="492"/>
      <c r="J362" s="563">
        <v>0</v>
      </c>
      <c r="K362" s="492"/>
      <c r="L362" s="460"/>
      <c r="M362" s="271">
        <f t="shared" si="74"/>
        <v>0</v>
      </c>
    </row>
    <row r="363" spans="1:13">
      <c r="A363" s="245" t="s">
        <v>9</v>
      </c>
      <c r="B363" s="108" t="s">
        <v>220</v>
      </c>
      <c r="C363" s="142"/>
      <c r="D363" s="486"/>
      <c r="E363" s="486">
        <v>843.98</v>
      </c>
      <c r="F363" s="492"/>
      <c r="G363" s="492"/>
      <c r="H363" s="492"/>
      <c r="I363" s="492"/>
      <c r="J363" s="563">
        <v>0</v>
      </c>
      <c r="K363" s="492"/>
      <c r="L363" s="460"/>
      <c r="M363" s="271">
        <f t="shared" si="74"/>
        <v>843.98</v>
      </c>
    </row>
    <row r="364" spans="1:13">
      <c r="A364" s="235" t="s">
        <v>482</v>
      </c>
      <c r="B364" s="110" t="s">
        <v>221</v>
      </c>
      <c r="C364" s="144"/>
      <c r="D364" s="486"/>
      <c r="E364" s="486"/>
      <c r="F364" s="494"/>
      <c r="G364" s="494"/>
      <c r="H364" s="494"/>
      <c r="I364" s="494"/>
      <c r="J364" s="563">
        <v>0</v>
      </c>
      <c r="K364" s="494"/>
      <c r="L364" s="460"/>
      <c r="M364" s="271">
        <f t="shared" si="74"/>
        <v>0</v>
      </c>
    </row>
    <row r="365" spans="1:13">
      <c r="A365" s="245" t="s">
        <v>483</v>
      </c>
      <c r="B365" s="108" t="s">
        <v>222</v>
      </c>
      <c r="C365" s="142"/>
      <c r="D365" s="486"/>
      <c r="E365" s="486"/>
      <c r="F365" s="492"/>
      <c r="G365" s="492"/>
      <c r="H365" s="492"/>
      <c r="I365" s="492"/>
      <c r="J365" s="563">
        <v>0</v>
      </c>
      <c r="K365" s="492"/>
      <c r="L365" s="460"/>
      <c r="M365" s="271">
        <f t="shared" si="74"/>
        <v>0</v>
      </c>
    </row>
    <row r="366" spans="1:13">
      <c r="A366" s="245" t="s">
        <v>13</v>
      </c>
      <c r="B366" s="108" t="s">
        <v>223</v>
      </c>
      <c r="C366" s="142"/>
      <c r="D366" s="486"/>
      <c r="E366" s="486"/>
      <c r="F366" s="492"/>
      <c r="G366" s="492"/>
      <c r="H366" s="492"/>
      <c r="I366" s="492">
        <v>994.98</v>
      </c>
      <c r="J366" s="563">
        <v>0</v>
      </c>
      <c r="K366" s="492"/>
      <c r="L366" s="460"/>
      <c r="M366" s="271">
        <f t="shared" si="74"/>
        <v>994.98</v>
      </c>
    </row>
    <row r="367" spans="1:13">
      <c r="A367" s="245" t="s">
        <v>15</v>
      </c>
      <c r="B367" s="108" t="s">
        <v>224</v>
      </c>
      <c r="C367" s="142"/>
      <c r="D367" s="486"/>
      <c r="E367" s="486"/>
      <c r="F367" s="492"/>
      <c r="G367" s="492"/>
      <c r="H367" s="492"/>
      <c r="I367" s="492"/>
      <c r="J367" s="563">
        <v>0</v>
      </c>
      <c r="K367" s="492"/>
      <c r="L367" s="460"/>
      <c r="M367" s="271">
        <f t="shared" si="74"/>
        <v>0</v>
      </c>
    </row>
    <row r="368" spans="1:13">
      <c r="A368" s="245" t="s">
        <v>17</v>
      </c>
      <c r="B368" s="108" t="s">
        <v>225</v>
      </c>
      <c r="C368" s="142"/>
      <c r="D368" s="486"/>
      <c r="E368" s="486"/>
      <c r="F368" s="492"/>
      <c r="G368" s="492"/>
      <c r="H368" s="492"/>
      <c r="I368" s="492"/>
      <c r="J368" s="563">
        <v>0</v>
      </c>
      <c r="K368" s="492"/>
      <c r="L368" s="460"/>
      <c r="M368" s="271">
        <f t="shared" si="74"/>
        <v>0</v>
      </c>
    </row>
    <row r="369" spans="1:13">
      <c r="A369" s="245" t="s">
        <v>19</v>
      </c>
      <c r="B369" s="108" t="s">
        <v>226</v>
      </c>
      <c r="C369" s="142"/>
      <c r="D369" s="486"/>
      <c r="E369" s="486"/>
      <c r="F369" s="492"/>
      <c r="G369" s="492"/>
      <c r="H369" s="492"/>
      <c r="I369" s="492"/>
      <c r="J369" s="563">
        <v>0</v>
      </c>
      <c r="K369" s="492"/>
      <c r="L369" s="460"/>
      <c r="M369" s="271">
        <f t="shared" si="74"/>
        <v>0</v>
      </c>
    </row>
    <row r="370" spans="1:13">
      <c r="A370" s="245" t="s">
        <v>21</v>
      </c>
      <c r="B370" s="108" t="s">
        <v>227</v>
      </c>
      <c r="C370" s="142"/>
      <c r="D370" s="486"/>
      <c r="E370" s="486"/>
      <c r="F370" s="492"/>
      <c r="G370" s="492"/>
      <c r="H370" s="492"/>
      <c r="I370" s="492"/>
      <c r="J370" s="563">
        <v>0</v>
      </c>
      <c r="K370" s="492"/>
      <c r="L370" s="460"/>
      <c r="M370" s="271">
        <f t="shared" si="74"/>
        <v>0</v>
      </c>
    </row>
    <row r="371" spans="1:13">
      <c r="A371" s="245" t="s">
        <v>23</v>
      </c>
      <c r="B371" s="108" t="s">
        <v>228</v>
      </c>
      <c r="C371" s="142"/>
      <c r="D371" s="486"/>
      <c r="E371" s="486"/>
      <c r="F371" s="492"/>
      <c r="G371" s="492"/>
      <c r="H371" s="492"/>
      <c r="I371" s="492"/>
      <c r="J371" s="563">
        <v>0</v>
      </c>
      <c r="K371" s="492"/>
      <c r="L371" s="460"/>
      <c r="M371" s="271">
        <f t="shared" si="74"/>
        <v>0</v>
      </c>
    </row>
    <row r="372" spans="1:13">
      <c r="A372" s="245" t="s">
        <v>25</v>
      </c>
      <c r="B372" s="108" t="s">
        <v>229</v>
      </c>
      <c r="C372" s="142"/>
      <c r="D372" s="486"/>
      <c r="E372" s="486"/>
      <c r="F372" s="492"/>
      <c r="G372" s="492"/>
      <c r="H372" s="492"/>
      <c r="I372" s="492"/>
      <c r="J372" s="563">
        <v>0</v>
      </c>
      <c r="K372" s="492"/>
      <c r="L372" s="460"/>
      <c r="M372" s="271">
        <f t="shared" si="74"/>
        <v>0</v>
      </c>
    </row>
    <row r="373" spans="1:13">
      <c r="A373" s="245" t="s">
        <v>484</v>
      </c>
      <c r="B373" s="108" t="s">
        <v>230</v>
      </c>
      <c r="C373" s="142"/>
      <c r="D373" s="486">
        <v>4923.3599999999997</v>
      </c>
      <c r="E373" s="486"/>
      <c r="F373" s="492"/>
      <c r="G373" s="492"/>
      <c r="H373" s="492"/>
      <c r="I373" s="492"/>
      <c r="J373" s="563">
        <v>0</v>
      </c>
      <c r="K373" s="492"/>
      <c r="L373" s="460"/>
      <c r="M373" s="271">
        <f t="shared" si="74"/>
        <v>4923.3599999999997</v>
      </c>
    </row>
    <row r="374" spans="1:13">
      <c r="A374" s="245" t="s">
        <v>28</v>
      </c>
      <c r="B374" s="108" t="s">
        <v>231</v>
      </c>
      <c r="C374" s="142"/>
      <c r="D374" s="486"/>
      <c r="E374" s="486"/>
      <c r="F374" s="492"/>
      <c r="G374" s="492"/>
      <c r="H374" s="492"/>
      <c r="I374" s="492"/>
      <c r="J374" s="563">
        <v>0</v>
      </c>
      <c r="K374" s="492"/>
      <c r="L374" s="460"/>
      <c r="M374" s="271">
        <f t="shared" si="74"/>
        <v>0</v>
      </c>
    </row>
    <row r="375" spans="1:13">
      <c r="A375" s="245" t="s">
        <v>30</v>
      </c>
      <c r="B375" s="108" t="s">
        <v>232</v>
      </c>
      <c r="C375" s="142"/>
      <c r="D375" s="486"/>
      <c r="E375" s="486"/>
      <c r="F375" s="492"/>
      <c r="G375" s="492"/>
      <c r="H375" s="492"/>
      <c r="I375" s="492"/>
      <c r="J375" s="563">
        <v>0</v>
      </c>
      <c r="K375" s="492"/>
      <c r="L375" s="460"/>
      <c r="M375" s="271">
        <f t="shared" si="74"/>
        <v>0</v>
      </c>
    </row>
    <row r="376" spans="1:13">
      <c r="A376" s="245" t="s">
        <v>32</v>
      </c>
      <c r="B376" s="108" t="s">
        <v>233</v>
      </c>
      <c r="C376" s="142"/>
      <c r="D376" s="486"/>
      <c r="E376" s="486"/>
      <c r="F376" s="494"/>
      <c r="G376" s="494"/>
      <c r="H376" s="494"/>
      <c r="I376" s="494"/>
      <c r="J376" s="563">
        <v>0</v>
      </c>
      <c r="K376" s="494"/>
      <c r="L376" s="460"/>
      <c r="M376" s="271">
        <f t="shared" si="74"/>
        <v>0</v>
      </c>
    </row>
    <row r="377" spans="1:13">
      <c r="A377" s="245" t="s">
        <v>34</v>
      </c>
      <c r="B377" s="108" t="s">
        <v>234</v>
      </c>
      <c r="C377" s="142"/>
      <c r="D377" s="486"/>
      <c r="E377" s="486"/>
      <c r="F377" s="492"/>
      <c r="G377" s="492"/>
      <c r="H377" s="492"/>
      <c r="I377" s="492"/>
      <c r="J377" s="563">
        <v>0</v>
      </c>
      <c r="K377" s="492"/>
      <c r="L377" s="460"/>
      <c r="M377" s="271">
        <f t="shared" si="74"/>
        <v>0</v>
      </c>
    </row>
    <row r="378" spans="1:13">
      <c r="A378" s="245" t="s">
        <v>36</v>
      </c>
      <c r="B378" s="108" t="s">
        <v>235</v>
      </c>
      <c r="C378" s="142"/>
      <c r="D378" s="486"/>
      <c r="E378" s="486">
        <v>1750.06</v>
      </c>
      <c r="F378" s="492"/>
      <c r="G378" s="492"/>
      <c r="H378" s="492"/>
      <c r="I378" s="492"/>
      <c r="J378" s="563">
        <v>0</v>
      </c>
      <c r="K378" s="492"/>
      <c r="L378" s="460"/>
      <c r="M378" s="271">
        <f t="shared" si="74"/>
        <v>1750.06</v>
      </c>
    </row>
    <row r="379" spans="1:13">
      <c r="A379" s="245" t="s">
        <v>38</v>
      </c>
      <c r="B379" s="108" t="s">
        <v>236</v>
      </c>
      <c r="C379" s="142"/>
      <c r="D379" s="486"/>
      <c r="E379" s="486"/>
      <c r="F379" s="492"/>
      <c r="G379" s="492"/>
      <c r="H379" s="492"/>
      <c r="I379" s="492"/>
      <c r="J379" s="563">
        <v>0</v>
      </c>
      <c r="K379" s="492"/>
      <c r="L379" s="460"/>
      <c r="M379" s="271">
        <f t="shared" si="74"/>
        <v>0</v>
      </c>
    </row>
    <row r="380" spans="1:13">
      <c r="A380" s="245" t="s">
        <v>40</v>
      </c>
      <c r="B380" s="108" t="s">
        <v>237</v>
      </c>
      <c r="C380" s="142"/>
      <c r="D380" s="486"/>
      <c r="E380" s="486"/>
      <c r="F380" s="492"/>
      <c r="G380" s="492"/>
      <c r="H380" s="492"/>
      <c r="I380" s="492"/>
      <c r="J380" s="563">
        <v>0</v>
      </c>
      <c r="K380" s="492"/>
      <c r="L380" s="460"/>
      <c r="M380" s="271">
        <f t="shared" si="74"/>
        <v>0</v>
      </c>
    </row>
    <row r="381" spans="1:13">
      <c r="A381" s="245" t="s">
        <v>42</v>
      </c>
      <c r="B381" s="108" t="s">
        <v>238</v>
      </c>
      <c r="C381" s="142"/>
      <c r="D381" s="486"/>
      <c r="E381" s="486"/>
      <c r="F381" s="492"/>
      <c r="G381" s="492"/>
      <c r="H381" s="492"/>
      <c r="I381" s="492"/>
      <c r="J381" s="563">
        <v>0</v>
      </c>
      <c r="K381" s="492"/>
      <c r="L381" s="460"/>
      <c r="M381" s="271">
        <f t="shared" si="74"/>
        <v>0</v>
      </c>
    </row>
    <row r="382" spans="1:13">
      <c r="A382" s="245" t="s">
        <v>44</v>
      </c>
      <c r="B382" s="108" t="s">
        <v>239</v>
      </c>
      <c r="C382" s="142"/>
      <c r="D382" s="486">
        <v>358.79</v>
      </c>
      <c r="E382" s="486"/>
      <c r="F382" s="492"/>
      <c r="G382" s="492">
        <v>2517.06</v>
      </c>
      <c r="H382" s="492"/>
      <c r="I382" s="492"/>
      <c r="J382" s="563">
        <v>0</v>
      </c>
      <c r="K382" s="492"/>
      <c r="L382" s="460"/>
      <c r="M382" s="271">
        <f t="shared" si="74"/>
        <v>2875.85</v>
      </c>
    </row>
    <row r="383" spans="1:13">
      <c r="A383" s="245" t="s">
        <v>46</v>
      </c>
      <c r="B383" s="108" t="s">
        <v>240</v>
      </c>
      <c r="C383" s="142"/>
      <c r="D383" s="486"/>
      <c r="E383" s="486"/>
      <c r="F383" s="492"/>
      <c r="G383" s="492"/>
      <c r="H383" s="492"/>
      <c r="I383" s="492"/>
      <c r="J383" s="563">
        <v>0</v>
      </c>
      <c r="K383" s="492"/>
      <c r="L383" s="460"/>
      <c r="M383" s="271">
        <f t="shared" si="74"/>
        <v>0</v>
      </c>
    </row>
    <row r="384" spans="1:13">
      <c r="A384" s="245" t="s">
        <v>48</v>
      </c>
      <c r="B384" s="108" t="s">
        <v>241</v>
      </c>
      <c r="C384" s="142"/>
      <c r="D384" s="486"/>
      <c r="E384" s="486"/>
      <c r="F384" s="492"/>
      <c r="G384" s="492"/>
      <c r="H384" s="492"/>
      <c r="I384" s="492"/>
      <c r="J384" s="563">
        <v>0</v>
      </c>
      <c r="K384" s="492"/>
      <c r="L384" s="460"/>
      <c r="M384" s="271">
        <f t="shared" si="74"/>
        <v>0</v>
      </c>
    </row>
    <row r="385" spans="1:13">
      <c r="A385" s="245" t="s">
        <v>50</v>
      </c>
      <c r="B385" s="108" t="s">
        <v>242</v>
      </c>
      <c r="C385" s="142"/>
      <c r="D385" s="486"/>
      <c r="E385" s="486"/>
      <c r="F385" s="492"/>
      <c r="G385" s="492"/>
      <c r="H385" s="492"/>
      <c r="I385" s="492"/>
      <c r="J385" s="563">
        <v>0</v>
      </c>
      <c r="K385" s="492"/>
      <c r="L385" s="460"/>
      <c r="M385" s="271">
        <f t="shared" ref="M385:M432" si="75">SUM(D385:L385)</f>
        <v>0</v>
      </c>
    </row>
    <row r="386" spans="1:13">
      <c r="A386" s="245" t="s">
        <v>52</v>
      </c>
      <c r="B386" s="108" t="s">
        <v>243</v>
      </c>
      <c r="C386" s="142"/>
      <c r="D386" s="486"/>
      <c r="E386" s="486"/>
      <c r="F386" s="492"/>
      <c r="G386" s="492"/>
      <c r="H386" s="492"/>
      <c r="I386" s="492"/>
      <c r="J386" s="563">
        <v>0</v>
      </c>
      <c r="K386" s="492"/>
      <c r="L386" s="460"/>
      <c r="M386" s="271">
        <f t="shared" si="75"/>
        <v>0</v>
      </c>
    </row>
    <row r="387" spans="1:13">
      <c r="A387" s="245" t="s">
        <v>54</v>
      </c>
      <c r="B387" s="108" t="s">
        <v>244</v>
      </c>
      <c r="C387" s="142"/>
      <c r="D387" s="486"/>
      <c r="E387" s="486"/>
      <c r="F387" s="492"/>
      <c r="G387" s="492"/>
      <c r="H387" s="492"/>
      <c r="I387" s="492"/>
      <c r="J387" s="563">
        <v>0</v>
      </c>
      <c r="K387" s="492"/>
      <c r="L387" s="460"/>
      <c r="M387" s="271">
        <f t="shared" si="75"/>
        <v>0</v>
      </c>
    </row>
    <row r="388" spans="1:13">
      <c r="A388" s="245" t="s">
        <v>56</v>
      </c>
      <c r="B388" s="108" t="s">
        <v>245</v>
      </c>
      <c r="C388" s="142"/>
      <c r="D388" s="486"/>
      <c r="E388" s="486"/>
      <c r="F388" s="492"/>
      <c r="G388" s="492"/>
      <c r="H388" s="492"/>
      <c r="I388" s="492"/>
      <c r="J388" s="563">
        <v>0</v>
      </c>
      <c r="K388" s="492"/>
      <c r="L388" s="460"/>
      <c r="M388" s="271">
        <f t="shared" si="75"/>
        <v>0</v>
      </c>
    </row>
    <row r="389" spans="1:13">
      <c r="A389" s="245" t="s">
        <v>58</v>
      </c>
      <c r="B389" s="108" t="s">
        <v>246</v>
      </c>
      <c r="C389" s="142"/>
      <c r="D389" s="486"/>
      <c r="E389" s="486"/>
      <c r="F389" s="492"/>
      <c r="G389" s="492"/>
      <c r="H389" s="492"/>
      <c r="I389" s="492"/>
      <c r="J389" s="563">
        <v>0</v>
      </c>
      <c r="K389" s="492"/>
      <c r="L389" s="460"/>
      <c r="M389" s="271">
        <f t="shared" si="75"/>
        <v>0</v>
      </c>
    </row>
    <row r="390" spans="1:13">
      <c r="A390" s="250" t="s">
        <v>485</v>
      </c>
      <c r="B390" s="111" t="s">
        <v>300</v>
      </c>
      <c r="C390" s="142"/>
      <c r="D390" s="486"/>
      <c r="E390" s="486"/>
      <c r="F390" s="492"/>
      <c r="G390" s="492"/>
      <c r="H390" s="492"/>
      <c r="I390" s="492"/>
      <c r="J390" s="563">
        <v>0</v>
      </c>
      <c r="K390" s="492"/>
      <c r="L390" s="460"/>
      <c r="M390" s="271">
        <f t="shared" si="75"/>
        <v>0</v>
      </c>
    </row>
    <row r="391" spans="1:13">
      <c r="A391" s="245" t="s">
        <v>60</v>
      </c>
      <c r="B391" s="108" t="s">
        <v>247</v>
      </c>
      <c r="C391" s="142"/>
      <c r="D391" s="486"/>
      <c r="E391" s="486"/>
      <c r="F391" s="492"/>
      <c r="G391" s="492"/>
      <c r="H391" s="492"/>
      <c r="I391" s="492"/>
      <c r="J391" s="563">
        <v>0</v>
      </c>
      <c r="K391" s="492">
        <v>197.87</v>
      </c>
      <c r="L391" s="460"/>
      <c r="M391" s="271">
        <f t="shared" si="75"/>
        <v>197.87</v>
      </c>
    </row>
    <row r="392" spans="1:13">
      <c r="A392" s="247" t="s">
        <v>486</v>
      </c>
      <c r="B392" s="110" t="s">
        <v>248</v>
      </c>
      <c r="C392" s="143"/>
      <c r="D392" s="486"/>
      <c r="E392" s="486"/>
      <c r="F392" s="493"/>
      <c r="G392" s="493"/>
      <c r="H392" s="493"/>
      <c r="I392" s="493"/>
      <c r="J392" s="563">
        <v>0</v>
      </c>
      <c r="K392" s="493"/>
      <c r="L392" s="460"/>
      <c r="M392" s="271">
        <f t="shared" si="75"/>
        <v>0</v>
      </c>
    </row>
    <row r="393" spans="1:13">
      <c r="A393" s="245" t="s">
        <v>487</v>
      </c>
      <c r="B393" s="108" t="s">
        <v>249</v>
      </c>
      <c r="C393" s="145"/>
      <c r="D393" s="486"/>
      <c r="E393" s="486"/>
      <c r="F393" s="492"/>
      <c r="G393" s="492"/>
      <c r="H393" s="492"/>
      <c r="I393" s="492"/>
      <c r="J393" s="563">
        <v>0</v>
      </c>
      <c r="K393" s="492"/>
      <c r="L393" s="460"/>
      <c r="M393" s="271">
        <f t="shared" si="75"/>
        <v>0</v>
      </c>
    </row>
    <row r="394" spans="1:13">
      <c r="A394" s="245" t="s">
        <v>488</v>
      </c>
      <c r="B394" s="108" t="s">
        <v>250</v>
      </c>
      <c r="C394" s="145"/>
      <c r="D394" s="486"/>
      <c r="E394" s="486"/>
      <c r="F394" s="492"/>
      <c r="G394" s="492"/>
      <c r="H394" s="492"/>
      <c r="I394" s="492"/>
      <c r="J394" s="563">
        <v>0</v>
      </c>
      <c r="K394" s="492"/>
      <c r="L394" s="460"/>
      <c r="M394" s="271">
        <f t="shared" si="75"/>
        <v>0</v>
      </c>
    </row>
    <row r="395" spans="1:13">
      <c r="A395" s="245" t="s">
        <v>489</v>
      </c>
      <c r="B395" s="108" t="s">
        <v>251</v>
      </c>
      <c r="C395" s="142"/>
      <c r="D395" s="486"/>
      <c r="E395" s="486"/>
      <c r="F395" s="492"/>
      <c r="G395" s="492"/>
      <c r="H395" s="492"/>
      <c r="I395" s="492"/>
      <c r="J395" s="563">
        <v>0</v>
      </c>
      <c r="K395" s="492"/>
      <c r="L395" s="460"/>
      <c r="M395" s="271">
        <f t="shared" si="75"/>
        <v>0</v>
      </c>
    </row>
    <row r="396" spans="1:13">
      <c r="A396" s="235" t="s">
        <v>490</v>
      </c>
      <c r="B396" s="110" t="s">
        <v>252</v>
      </c>
      <c r="C396" s="144"/>
      <c r="D396" s="486"/>
      <c r="E396" s="486"/>
      <c r="F396" s="494"/>
      <c r="G396" s="494"/>
      <c r="H396" s="494"/>
      <c r="I396" s="494"/>
      <c r="J396" s="563">
        <v>0</v>
      </c>
      <c r="K396" s="494"/>
      <c r="L396" s="460"/>
      <c r="M396" s="271">
        <f t="shared" si="75"/>
        <v>0</v>
      </c>
    </row>
    <row r="397" spans="1:13">
      <c r="A397" s="245" t="s">
        <v>491</v>
      </c>
      <c r="B397" s="108" t="s">
        <v>253</v>
      </c>
      <c r="C397" s="145"/>
      <c r="D397" s="486"/>
      <c r="E397" s="486"/>
      <c r="F397" s="492"/>
      <c r="G397" s="492"/>
      <c r="H397" s="492"/>
      <c r="I397" s="492"/>
      <c r="J397" s="563">
        <v>0</v>
      </c>
      <c r="K397" s="492"/>
      <c r="L397" s="460"/>
      <c r="M397" s="271">
        <f t="shared" si="75"/>
        <v>0</v>
      </c>
    </row>
    <row r="398" spans="1:13">
      <c r="A398" s="250" t="s">
        <v>492</v>
      </c>
      <c r="B398" s="108" t="s">
        <v>254</v>
      </c>
      <c r="C398" s="145"/>
      <c r="D398" s="486"/>
      <c r="E398" s="486"/>
      <c r="F398" s="492"/>
      <c r="G398" s="492"/>
      <c r="H398" s="492"/>
      <c r="I398" s="492"/>
      <c r="J398" s="563">
        <v>0</v>
      </c>
      <c r="K398" s="492"/>
      <c r="L398" s="460"/>
      <c r="M398" s="271">
        <f t="shared" si="75"/>
        <v>0</v>
      </c>
    </row>
    <row r="399" spans="1:13">
      <c r="A399" s="251" t="s">
        <v>349</v>
      </c>
      <c r="B399" s="112" t="s">
        <v>255</v>
      </c>
      <c r="C399" s="146"/>
      <c r="D399" s="488"/>
      <c r="E399" s="488"/>
      <c r="F399" s="496"/>
      <c r="G399" s="496"/>
      <c r="H399" s="496"/>
      <c r="I399" s="496"/>
      <c r="J399" s="565">
        <v>72050.94</v>
      </c>
      <c r="K399" s="496"/>
      <c r="L399" s="462"/>
      <c r="M399" s="272">
        <f t="shared" si="75"/>
        <v>72050.94</v>
      </c>
    </row>
    <row r="400" spans="1:13">
      <c r="A400" s="299" t="s">
        <v>728</v>
      </c>
      <c r="B400" s="300" t="s">
        <v>726</v>
      </c>
      <c r="C400" s="302"/>
      <c r="D400" s="489"/>
      <c r="E400" s="489"/>
      <c r="F400" s="497"/>
      <c r="G400" s="497"/>
      <c r="H400" s="497"/>
      <c r="I400" s="497"/>
      <c r="J400" s="566">
        <v>0</v>
      </c>
      <c r="K400" s="497"/>
      <c r="L400" s="463"/>
      <c r="M400" s="307">
        <f t="shared" si="75"/>
        <v>0</v>
      </c>
    </row>
    <row r="401" spans="1:13">
      <c r="A401" s="235" t="s">
        <v>493</v>
      </c>
      <c r="B401" s="110" t="s">
        <v>256</v>
      </c>
      <c r="C401" s="143"/>
      <c r="D401" s="486">
        <v>1594.5</v>
      </c>
      <c r="E401" s="486">
        <v>1948.74</v>
      </c>
      <c r="F401" s="493"/>
      <c r="G401" s="493">
        <v>5065.42</v>
      </c>
      <c r="H401" s="493"/>
      <c r="I401" s="493"/>
      <c r="J401" s="563">
        <v>0</v>
      </c>
      <c r="K401" s="493"/>
      <c r="L401" s="460"/>
      <c r="M401" s="271">
        <f t="shared" si="75"/>
        <v>8608.66</v>
      </c>
    </row>
    <row r="402" spans="1:13">
      <c r="A402" s="235" t="s">
        <v>355</v>
      </c>
      <c r="B402" s="110" t="s">
        <v>356</v>
      </c>
      <c r="C402" s="143"/>
      <c r="D402" s="486"/>
      <c r="E402" s="486"/>
      <c r="F402" s="493"/>
      <c r="G402" s="493"/>
      <c r="H402" s="493"/>
      <c r="I402" s="493"/>
      <c r="J402" s="563">
        <v>0</v>
      </c>
      <c r="K402" s="493"/>
      <c r="L402" s="460"/>
      <c r="M402" s="271">
        <f t="shared" si="75"/>
        <v>0</v>
      </c>
    </row>
    <row r="403" spans="1:13">
      <c r="A403" s="235" t="s">
        <v>494</v>
      </c>
      <c r="B403" s="110" t="s">
        <v>257</v>
      </c>
      <c r="C403" s="143"/>
      <c r="D403" s="486"/>
      <c r="E403" s="486"/>
      <c r="F403" s="493"/>
      <c r="G403" s="493"/>
      <c r="H403" s="493"/>
      <c r="I403" s="493"/>
      <c r="J403" s="563">
        <v>0</v>
      </c>
      <c r="K403" s="493"/>
      <c r="L403" s="460"/>
      <c r="M403" s="271">
        <f t="shared" si="75"/>
        <v>0</v>
      </c>
    </row>
    <row r="404" spans="1:13">
      <c r="A404" s="245" t="s">
        <v>495</v>
      </c>
      <c r="B404" s="108" t="s">
        <v>258</v>
      </c>
      <c r="C404" s="145"/>
      <c r="D404" s="486"/>
      <c r="E404" s="486"/>
      <c r="F404" s="492"/>
      <c r="G404" s="492"/>
      <c r="H404" s="492"/>
      <c r="I404" s="492"/>
      <c r="J404" s="563">
        <v>0</v>
      </c>
      <c r="K404" s="492"/>
      <c r="L404" s="460"/>
      <c r="M404" s="271">
        <f t="shared" si="75"/>
        <v>0</v>
      </c>
    </row>
    <row r="405" spans="1:13">
      <c r="A405" s="250" t="s">
        <v>496</v>
      </c>
      <c r="B405" s="108" t="s">
        <v>259</v>
      </c>
      <c r="C405" s="145"/>
      <c r="D405" s="486"/>
      <c r="E405" s="486"/>
      <c r="F405" s="492"/>
      <c r="G405" s="492"/>
      <c r="H405" s="492"/>
      <c r="I405" s="492"/>
      <c r="J405" s="563">
        <v>0</v>
      </c>
      <c r="K405" s="492"/>
      <c r="L405" s="460"/>
      <c r="M405" s="271">
        <f t="shared" si="75"/>
        <v>0</v>
      </c>
    </row>
    <row r="406" spans="1:13">
      <c r="A406" s="235" t="s">
        <v>497</v>
      </c>
      <c r="B406" s="110" t="s">
        <v>260</v>
      </c>
      <c r="C406" s="144"/>
      <c r="D406" s="486"/>
      <c r="E406" s="486"/>
      <c r="F406" s="494"/>
      <c r="G406" s="494"/>
      <c r="H406" s="494"/>
      <c r="I406" s="494"/>
      <c r="J406" s="563">
        <v>0</v>
      </c>
      <c r="K406" s="494"/>
      <c r="L406" s="460"/>
      <c r="M406" s="271">
        <f t="shared" si="75"/>
        <v>0</v>
      </c>
    </row>
    <row r="407" spans="1:13">
      <c r="A407" s="235" t="s">
        <v>498</v>
      </c>
      <c r="B407" s="110" t="s">
        <v>261</v>
      </c>
      <c r="C407" s="144"/>
      <c r="D407" s="486">
        <v>5389.79</v>
      </c>
      <c r="E407" s="486"/>
      <c r="F407" s="494">
        <v>3182.66</v>
      </c>
      <c r="G407" s="494"/>
      <c r="H407" s="494"/>
      <c r="I407" s="494">
        <v>3949.4</v>
      </c>
      <c r="J407" s="563">
        <v>0</v>
      </c>
      <c r="K407" s="494"/>
      <c r="L407" s="460"/>
      <c r="M407" s="271">
        <f t="shared" si="75"/>
        <v>12521.85</v>
      </c>
    </row>
    <row r="408" spans="1:13" ht="25.5">
      <c r="A408" s="343" t="s">
        <v>499</v>
      </c>
      <c r="B408" s="344" t="s">
        <v>740</v>
      </c>
      <c r="C408" s="347" t="s">
        <v>679</v>
      </c>
      <c r="D408" s="490"/>
      <c r="E408" s="490"/>
      <c r="F408" s="498"/>
      <c r="G408" s="498"/>
      <c r="H408" s="498"/>
      <c r="I408" s="498"/>
      <c r="J408" s="567">
        <v>0</v>
      </c>
      <c r="K408" s="498"/>
      <c r="L408" s="464"/>
      <c r="M408" s="273">
        <f t="shared" si="75"/>
        <v>0</v>
      </c>
    </row>
    <row r="409" spans="1:13" ht="17.25">
      <c r="A409" s="343" t="s">
        <v>500</v>
      </c>
      <c r="B409" s="344" t="s">
        <v>741</v>
      </c>
      <c r="C409" s="347" t="s">
        <v>679</v>
      </c>
      <c r="D409" s="490"/>
      <c r="E409" s="490"/>
      <c r="F409" s="498"/>
      <c r="G409" s="498"/>
      <c r="H409" s="498"/>
      <c r="I409" s="498"/>
      <c r="J409" s="567">
        <v>0</v>
      </c>
      <c r="K409" s="498"/>
      <c r="L409" s="464"/>
      <c r="M409" s="273">
        <f t="shared" si="75"/>
        <v>0</v>
      </c>
    </row>
    <row r="410" spans="1:13" ht="25.5">
      <c r="A410" s="343" t="s">
        <v>756</v>
      </c>
      <c r="B410" s="344" t="s">
        <v>743</v>
      </c>
      <c r="C410" s="347" t="s">
        <v>679</v>
      </c>
      <c r="D410" s="490"/>
      <c r="E410" s="490"/>
      <c r="F410" s="498"/>
      <c r="G410" s="498"/>
      <c r="H410" s="498"/>
      <c r="I410" s="498"/>
      <c r="J410" s="567">
        <v>0</v>
      </c>
      <c r="K410" s="498"/>
      <c r="L410" s="464"/>
      <c r="M410" s="273">
        <f t="shared" si="75"/>
        <v>0</v>
      </c>
    </row>
    <row r="411" spans="1:13" ht="25.5">
      <c r="A411" s="343" t="s">
        <v>757</v>
      </c>
      <c r="B411" s="344" t="s">
        <v>745</v>
      </c>
      <c r="C411" s="347" t="s">
        <v>679</v>
      </c>
      <c r="D411" s="490"/>
      <c r="E411" s="490"/>
      <c r="F411" s="498"/>
      <c r="G411" s="498"/>
      <c r="H411" s="498"/>
      <c r="I411" s="498"/>
      <c r="J411" s="567">
        <v>0</v>
      </c>
      <c r="K411" s="498"/>
      <c r="L411" s="464"/>
      <c r="M411" s="273">
        <f t="shared" si="75"/>
        <v>0</v>
      </c>
    </row>
    <row r="412" spans="1:13" ht="25.5">
      <c r="A412" s="343" t="s">
        <v>501</v>
      </c>
      <c r="B412" s="344" t="s">
        <v>746</v>
      </c>
      <c r="C412" s="346"/>
      <c r="D412" s="490"/>
      <c r="E412" s="490"/>
      <c r="F412" s="498"/>
      <c r="G412" s="498"/>
      <c r="H412" s="498"/>
      <c r="I412" s="498"/>
      <c r="J412" s="567">
        <v>0</v>
      </c>
      <c r="K412" s="498"/>
      <c r="L412" s="464"/>
      <c r="M412" s="273">
        <f t="shared" si="75"/>
        <v>0</v>
      </c>
    </row>
    <row r="413" spans="1:13" ht="25.5">
      <c r="A413" s="343" t="s">
        <v>502</v>
      </c>
      <c r="B413" s="344" t="s">
        <v>747</v>
      </c>
      <c r="C413" s="354" t="s">
        <v>679</v>
      </c>
      <c r="D413" s="490"/>
      <c r="E413" s="490"/>
      <c r="F413" s="498"/>
      <c r="G413" s="498"/>
      <c r="H413" s="498"/>
      <c r="I413" s="498"/>
      <c r="J413" s="567">
        <v>0</v>
      </c>
      <c r="K413" s="498"/>
      <c r="L413" s="464"/>
      <c r="M413" s="273">
        <f t="shared" si="75"/>
        <v>0</v>
      </c>
    </row>
    <row r="414" spans="1:13" ht="17.25">
      <c r="A414" s="343" t="s">
        <v>503</v>
      </c>
      <c r="B414" s="344" t="s">
        <v>748</v>
      </c>
      <c r="C414" s="346"/>
      <c r="D414" s="490"/>
      <c r="E414" s="490"/>
      <c r="F414" s="498"/>
      <c r="G414" s="498"/>
      <c r="H414" s="498"/>
      <c r="I414" s="498"/>
      <c r="J414" s="567">
        <v>0</v>
      </c>
      <c r="K414" s="498"/>
      <c r="L414" s="464"/>
      <c r="M414" s="273">
        <f t="shared" si="75"/>
        <v>0</v>
      </c>
    </row>
    <row r="415" spans="1:13" ht="25.5">
      <c r="A415" s="343" t="s">
        <v>758</v>
      </c>
      <c r="B415" s="344" t="s">
        <v>750</v>
      </c>
      <c r="C415" s="354" t="s">
        <v>679</v>
      </c>
      <c r="D415" s="490"/>
      <c r="E415" s="490"/>
      <c r="F415" s="498"/>
      <c r="G415" s="498"/>
      <c r="H415" s="498"/>
      <c r="I415" s="498"/>
      <c r="J415" s="567">
        <v>0</v>
      </c>
      <c r="K415" s="498"/>
      <c r="L415" s="464"/>
      <c r="M415" s="273">
        <f t="shared" si="75"/>
        <v>0</v>
      </c>
    </row>
    <row r="416" spans="1:13">
      <c r="A416" s="247" t="s">
        <v>504</v>
      </c>
      <c r="B416" s="110" t="s">
        <v>262</v>
      </c>
      <c r="C416" s="144"/>
      <c r="D416" s="486"/>
      <c r="E416" s="486"/>
      <c r="F416" s="494"/>
      <c r="G416" s="494"/>
      <c r="H416" s="494"/>
      <c r="I416" s="494"/>
      <c r="J416" s="568">
        <v>0</v>
      </c>
      <c r="K416" s="494"/>
      <c r="L416" s="460"/>
      <c r="M416" s="271">
        <f t="shared" si="75"/>
        <v>0</v>
      </c>
    </row>
    <row r="417" spans="1:13">
      <c r="A417" s="245" t="s">
        <v>505</v>
      </c>
      <c r="B417" s="108" t="s">
        <v>263</v>
      </c>
      <c r="C417" s="142"/>
      <c r="D417" s="486"/>
      <c r="E417" s="486"/>
      <c r="F417" s="492"/>
      <c r="G417" s="492"/>
      <c r="H417" s="492"/>
      <c r="I417" s="492"/>
      <c r="J417" s="568">
        <v>0</v>
      </c>
      <c r="K417" s="492"/>
      <c r="L417" s="460"/>
      <c r="M417" s="271">
        <f t="shared" si="75"/>
        <v>0</v>
      </c>
    </row>
    <row r="418" spans="1:13">
      <c r="A418" s="245" t="s">
        <v>506</v>
      </c>
      <c r="B418" s="108" t="s">
        <v>264</v>
      </c>
      <c r="C418" s="142"/>
      <c r="D418" s="486"/>
      <c r="E418" s="486"/>
      <c r="F418" s="492"/>
      <c r="G418" s="492"/>
      <c r="H418" s="492"/>
      <c r="I418" s="492"/>
      <c r="J418" s="568">
        <v>0</v>
      </c>
      <c r="K418" s="492"/>
      <c r="L418" s="460"/>
      <c r="M418" s="271">
        <f t="shared" si="75"/>
        <v>0</v>
      </c>
    </row>
    <row r="419" spans="1:13">
      <c r="A419" s="245" t="s">
        <v>62</v>
      </c>
      <c r="B419" s="108" t="s">
        <v>265</v>
      </c>
      <c r="C419" s="142"/>
      <c r="D419" s="486"/>
      <c r="E419" s="486"/>
      <c r="F419" s="492"/>
      <c r="G419" s="492"/>
      <c r="H419" s="492"/>
      <c r="I419" s="492"/>
      <c r="J419" s="568">
        <v>0</v>
      </c>
      <c r="K419" s="492"/>
      <c r="L419" s="460"/>
      <c r="M419" s="271">
        <f t="shared" si="75"/>
        <v>0</v>
      </c>
    </row>
    <row r="420" spans="1:13">
      <c r="A420" s="245" t="s">
        <v>64</v>
      </c>
      <c r="B420" s="108" t="s">
        <v>266</v>
      </c>
      <c r="C420" s="142"/>
      <c r="D420" s="486"/>
      <c r="E420" s="486"/>
      <c r="F420" s="492"/>
      <c r="G420" s="492"/>
      <c r="H420" s="492"/>
      <c r="I420" s="492"/>
      <c r="J420" s="568">
        <v>0</v>
      </c>
      <c r="K420" s="492"/>
      <c r="L420" s="460"/>
      <c r="M420" s="271">
        <f t="shared" si="75"/>
        <v>0</v>
      </c>
    </row>
    <row r="421" spans="1:13">
      <c r="A421" s="245" t="s">
        <v>66</v>
      </c>
      <c r="B421" s="108" t="s">
        <v>267</v>
      </c>
      <c r="C421" s="142"/>
      <c r="D421" s="486"/>
      <c r="E421" s="486"/>
      <c r="F421" s="492"/>
      <c r="G421" s="492"/>
      <c r="H421" s="492"/>
      <c r="I421" s="492"/>
      <c r="J421" s="568">
        <v>0</v>
      </c>
      <c r="K421" s="492"/>
      <c r="L421" s="460"/>
      <c r="M421" s="271">
        <f t="shared" si="75"/>
        <v>0</v>
      </c>
    </row>
    <row r="422" spans="1:13">
      <c r="A422" s="245" t="s">
        <v>68</v>
      </c>
      <c r="B422" s="108" t="s">
        <v>268</v>
      </c>
      <c r="C422" s="142"/>
      <c r="D422" s="486"/>
      <c r="E422" s="486"/>
      <c r="F422" s="492"/>
      <c r="G422" s="492">
        <v>2225.21</v>
      </c>
      <c r="H422" s="492"/>
      <c r="I422" s="492"/>
      <c r="J422" s="568">
        <v>0</v>
      </c>
      <c r="K422" s="492"/>
      <c r="L422" s="460"/>
      <c r="M422" s="271">
        <f t="shared" si="75"/>
        <v>2225.21</v>
      </c>
    </row>
    <row r="423" spans="1:13">
      <c r="A423" s="245" t="s">
        <v>70</v>
      </c>
      <c r="B423" s="108" t="s">
        <v>269</v>
      </c>
      <c r="C423" s="145"/>
      <c r="D423" s="486"/>
      <c r="E423" s="486"/>
      <c r="F423" s="492"/>
      <c r="G423" s="492"/>
      <c r="H423" s="492"/>
      <c r="I423" s="492"/>
      <c r="J423" s="568">
        <v>0</v>
      </c>
      <c r="K423" s="492"/>
      <c r="L423" s="460"/>
      <c r="M423" s="271">
        <f t="shared" si="75"/>
        <v>0</v>
      </c>
    </row>
    <row r="424" spans="1:13">
      <c r="A424" s="245" t="s">
        <v>72</v>
      </c>
      <c r="B424" s="108" t="s">
        <v>270</v>
      </c>
      <c r="C424" s="142"/>
      <c r="D424" s="486"/>
      <c r="E424" s="486"/>
      <c r="F424" s="492"/>
      <c r="G424" s="492"/>
      <c r="H424" s="492"/>
      <c r="I424" s="492"/>
      <c r="J424" s="568">
        <v>0</v>
      </c>
      <c r="K424" s="492"/>
      <c r="L424" s="460"/>
      <c r="M424" s="271">
        <f t="shared" si="75"/>
        <v>0</v>
      </c>
    </row>
    <row r="425" spans="1:13">
      <c r="A425" s="245" t="s">
        <v>74</v>
      </c>
      <c r="B425" s="108" t="s">
        <v>271</v>
      </c>
      <c r="C425" s="142"/>
      <c r="D425" s="486"/>
      <c r="E425" s="486"/>
      <c r="F425" s="492"/>
      <c r="G425" s="492"/>
      <c r="H425" s="492"/>
      <c r="I425" s="492"/>
      <c r="J425" s="568">
        <v>0</v>
      </c>
      <c r="K425" s="492"/>
      <c r="L425" s="460"/>
      <c r="M425" s="271">
        <f t="shared" si="75"/>
        <v>0</v>
      </c>
    </row>
    <row r="426" spans="1:13">
      <c r="A426" s="245" t="s">
        <v>76</v>
      </c>
      <c r="B426" s="108" t="s">
        <v>272</v>
      </c>
      <c r="C426" s="142"/>
      <c r="D426" s="486"/>
      <c r="E426" s="486"/>
      <c r="F426" s="492"/>
      <c r="G426" s="492"/>
      <c r="H426" s="492"/>
      <c r="I426" s="492"/>
      <c r="J426" s="568">
        <v>0</v>
      </c>
      <c r="K426" s="492"/>
      <c r="L426" s="460"/>
      <c r="M426" s="271">
        <f t="shared" si="75"/>
        <v>0</v>
      </c>
    </row>
    <row r="427" spans="1:13">
      <c r="A427" s="245" t="s">
        <v>78</v>
      </c>
      <c r="B427" s="108" t="s">
        <v>273</v>
      </c>
      <c r="C427" s="142"/>
      <c r="D427" s="486"/>
      <c r="E427" s="486"/>
      <c r="F427" s="492"/>
      <c r="G427" s="492"/>
      <c r="H427" s="492"/>
      <c r="I427" s="492"/>
      <c r="J427" s="568">
        <v>0</v>
      </c>
      <c r="K427" s="492"/>
      <c r="L427" s="460"/>
      <c r="M427" s="271">
        <f t="shared" si="75"/>
        <v>0</v>
      </c>
    </row>
    <row r="428" spans="1:13">
      <c r="A428" s="274" t="s">
        <v>678</v>
      </c>
      <c r="B428" s="275" t="s">
        <v>677</v>
      </c>
      <c r="C428" s="276"/>
      <c r="D428" s="486"/>
      <c r="E428" s="486"/>
      <c r="F428" s="492"/>
      <c r="G428" s="492"/>
      <c r="H428" s="492"/>
      <c r="I428" s="492"/>
      <c r="J428" s="568">
        <v>0</v>
      </c>
      <c r="K428" s="492"/>
      <c r="L428" s="460"/>
      <c r="M428" s="277">
        <f t="shared" si="75"/>
        <v>0</v>
      </c>
    </row>
    <row r="429" spans="1:13">
      <c r="A429" s="250" t="s">
        <v>80</v>
      </c>
      <c r="B429" s="108" t="s">
        <v>274</v>
      </c>
      <c r="C429" s="142"/>
      <c r="D429" s="486"/>
      <c r="E429" s="486"/>
      <c r="F429" s="492"/>
      <c r="G429" s="492"/>
      <c r="H429" s="492"/>
      <c r="I429" s="492"/>
      <c r="J429" s="568">
        <v>0</v>
      </c>
      <c r="K429" s="492"/>
      <c r="L429" s="460"/>
      <c r="M429" s="271">
        <f t="shared" si="75"/>
        <v>0</v>
      </c>
    </row>
    <row r="430" spans="1:13">
      <c r="A430" s="245" t="s">
        <v>81</v>
      </c>
      <c r="B430" s="108" t="s">
        <v>276</v>
      </c>
      <c r="C430" s="142"/>
      <c r="D430" s="486"/>
      <c r="E430" s="486"/>
      <c r="F430" s="492"/>
      <c r="G430" s="492"/>
      <c r="H430" s="492"/>
      <c r="I430" s="492"/>
      <c r="J430" s="568">
        <v>0</v>
      </c>
      <c r="K430" s="492"/>
      <c r="L430" s="460"/>
      <c r="M430" s="271">
        <f t="shared" si="75"/>
        <v>0</v>
      </c>
    </row>
    <row r="431" spans="1:13">
      <c r="A431" s="245" t="s">
        <v>83</v>
      </c>
      <c r="B431" s="108" t="s">
        <v>277</v>
      </c>
      <c r="C431" s="142"/>
      <c r="D431" s="486"/>
      <c r="E431" s="486"/>
      <c r="F431" s="492"/>
      <c r="G431" s="492"/>
      <c r="H431" s="492"/>
      <c r="I431" s="492"/>
      <c r="J431" s="568">
        <v>0</v>
      </c>
      <c r="K431" s="492"/>
      <c r="L431" s="460"/>
      <c r="M431" s="271">
        <f t="shared" si="75"/>
        <v>0</v>
      </c>
    </row>
    <row r="432" spans="1:13">
      <c r="A432" s="250" t="s">
        <v>85</v>
      </c>
      <c r="B432" s="108" t="s">
        <v>278</v>
      </c>
      <c r="C432" s="142"/>
      <c r="D432" s="486"/>
      <c r="E432" s="486"/>
      <c r="F432" s="492"/>
      <c r="G432" s="492"/>
      <c r="H432" s="492"/>
      <c r="I432" s="492"/>
      <c r="J432" s="568">
        <v>0</v>
      </c>
      <c r="K432" s="492"/>
      <c r="L432" s="460"/>
      <c r="M432" s="271">
        <f t="shared" si="75"/>
        <v>0</v>
      </c>
    </row>
    <row r="433" spans="1:13" s="43" customFormat="1" ht="14.25">
      <c r="A433" s="42"/>
      <c r="B433" s="118"/>
      <c r="C433" s="156"/>
      <c r="D433" s="465"/>
      <c r="E433" s="465"/>
      <c r="F433" s="465"/>
      <c r="G433" s="465"/>
      <c r="H433" s="465"/>
      <c r="I433" s="465"/>
      <c r="J433" s="568"/>
      <c r="K433" s="474"/>
      <c r="L433" s="465"/>
      <c r="M433" s="271"/>
    </row>
    <row r="434" spans="1:13" s="43" customFormat="1" ht="14.25">
      <c r="A434" s="49" t="s">
        <v>599</v>
      </c>
      <c r="B434" s="119" t="s">
        <v>368</v>
      </c>
      <c r="C434" s="157"/>
      <c r="D434" s="466">
        <f t="shared" ref="D434:L434" si="76">SUM(D255:D285,D287,D289,D291,D293:D354,D357:D398,D401:D407,D416:D432)</f>
        <v>48185.62</v>
      </c>
      <c r="E434" s="466">
        <f t="shared" si="76"/>
        <v>14685.109999999999</v>
      </c>
      <c r="F434" s="466">
        <f t="shared" si="76"/>
        <v>10782.66</v>
      </c>
      <c r="G434" s="466">
        <f t="shared" si="76"/>
        <v>14150.279999999999</v>
      </c>
      <c r="H434" s="466">
        <f t="shared" si="76"/>
        <v>28633.94</v>
      </c>
      <c r="I434" s="466">
        <f t="shared" ref="I434" si="77">SUM(I255:I285,I287,I289,I291,I293:I354,I357:I398,I401:I407,I416:I432)</f>
        <v>10842.4</v>
      </c>
      <c r="J434" s="466">
        <v>158124.68000000002</v>
      </c>
      <c r="K434" s="475">
        <f t="shared" si="76"/>
        <v>197.87</v>
      </c>
      <c r="L434" s="466">
        <f t="shared" si="76"/>
        <v>0</v>
      </c>
      <c r="M434" s="102">
        <f t="shared" ref="M434" si="78">SUM(M255:M285,M287,M289,M291,M293:M354,M357:M398,M401:M407,M416:M432)</f>
        <v>285602.56</v>
      </c>
    </row>
    <row r="435" spans="1:13" s="43" customFormat="1" ht="14.25">
      <c r="A435" s="49" t="s">
        <v>659</v>
      </c>
      <c r="B435" s="120" t="s">
        <v>660</v>
      </c>
      <c r="C435" s="157"/>
      <c r="D435" s="466">
        <f t="shared" ref="D435:L435" si="79">SUM(D408:D415)</f>
        <v>0</v>
      </c>
      <c r="E435" s="466">
        <f t="shared" si="79"/>
        <v>0</v>
      </c>
      <c r="F435" s="466">
        <f t="shared" si="79"/>
        <v>0</v>
      </c>
      <c r="G435" s="466">
        <f t="shared" si="79"/>
        <v>0</v>
      </c>
      <c r="H435" s="466">
        <f t="shared" si="79"/>
        <v>0</v>
      </c>
      <c r="I435" s="466">
        <f t="shared" ref="I435" si="80">SUM(I408:I415)</f>
        <v>0</v>
      </c>
      <c r="J435" s="466">
        <v>0</v>
      </c>
      <c r="K435" s="475">
        <f t="shared" si="79"/>
        <v>0</v>
      </c>
      <c r="L435" s="466">
        <f t="shared" si="79"/>
        <v>0</v>
      </c>
      <c r="M435" s="132">
        <f t="shared" ref="M435:M439" si="81">SUM(D435:L435)</f>
        <v>0</v>
      </c>
    </row>
    <row r="436" spans="1:13" s="43" customFormat="1" ht="14.25">
      <c r="A436" s="49" t="s">
        <v>600</v>
      </c>
      <c r="B436" s="120" t="s">
        <v>598</v>
      </c>
      <c r="C436" s="157"/>
      <c r="D436" s="466">
        <f t="shared" ref="D436:L436" si="82">D399</f>
        <v>0</v>
      </c>
      <c r="E436" s="466">
        <f t="shared" si="82"/>
        <v>0</v>
      </c>
      <c r="F436" s="466">
        <f t="shared" si="82"/>
        <v>0</v>
      </c>
      <c r="G436" s="466">
        <f t="shared" si="82"/>
        <v>0</v>
      </c>
      <c r="H436" s="466">
        <f t="shared" si="82"/>
        <v>0</v>
      </c>
      <c r="I436" s="466">
        <f t="shared" ref="I436" si="83">I399</f>
        <v>0</v>
      </c>
      <c r="J436" s="466">
        <v>72050.94</v>
      </c>
      <c r="K436" s="475">
        <f t="shared" si="82"/>
        <v>0</v>
      </c>
      <c r="L436" s="466">
        <f t="shared" si="82"/>
        <v>0</v>
      </c>
      <c r="M436" s="132">
        <f t="shared" si="81"/>
        <v>72050.94</v>
      </c>
    </row>
    <row r="437" spans="1:13" s="43" customFormat="1" ht="14.25">
      <c r="A437" s="49" t="s">
        <v>601</v>
      </c>
      <c r="B437" s="120" t="s">
        <v>602</v>
      </c>
      <c r="C437" s="157"/>
      <c r="D437" s="466">
        <f t="shared" ref="D437:L437" si="84">SUM(D246:D254,D355,D356+D286+D288+D290+D292)</f>
        <v>0</v>
      </c>
      <c r="E437" s="466">
        <f t="shared" si="84"/>
        <v>0</v>
      </c>
      <c r="F437" s="466">
        <f t="shared" si="84"/>
        <v>0</v>
      </c>
      <c r="G437" s="466">
        <f t="shared" si="84"/>
        <v>0</v>
      </c>
      <c r="H437" s="466">
        <f t="shared" si="84"/>
        <v>0</v>
      </c>
      <c r="I437" s="466">
        <f t="shared" ref="I437" si="85">SUM(I246:I254,I355,I356+I286+I288+I290+I292)</f>
        <v>0</v>
      </c>
      <c r="J437" s="466">
        <v>0</v>
      </c>
      <c r="K437" s="475">
        <f t="shared" si="84"/>
        <v>0</v>
      </c>
      <c r="L437" s="466">
        <f t="shared" si="84"/>
        <v>0</v>
      </c>
      <c r="M437" s="102">
        <f t="shared" ref="M437" si="86">SUM(M246:M254,M355,M356+M286+M288+M290+M292)</f>
        <v>0</v>
      </c>
    </row>
    <row r="438" spans="1:13" ht="14.25">
      <c r="A438" s="308" t="s">
        <v>729</v>
      </c>
      <c r="B438" s="309" t="s">
        <v>730</v>
      </c>
      <c r="C438" s="310"/>
      <c r="D438" s="466">
        <f t="shared" ref="D438:L438" si="87">D400</f>
        <v>0</v>
      </c>
      <c r="E438" s="466">
        <f t="shared" si="87"/>
        <v>0</v>
      </c>
      <c r="F438" s="466">
        <f t="shared" si="87"/>
        <v>0</v>
      </c>
      <c r="G438" s="466">
        <f t="shared" si="87"/>
        <v>0</v>
      </c>
      <c r="H438" s="466">
        <f t="shared" si="87"/>
        <v>0</v>
      </c>
      <c r="I438" s="466">
        <f t="shared" ref="I438" si="88">I400</f>
        <v>0</v>
      </c>
      <c r="J438" s="466">
        <v>0</v>
      </c>
      <c r="K438" s="475">
        <f t="shared" si="87"/>
        <v>0</v>
      </c>
      <c r="L438" s="466">
        <f t="shared" si="87"/>
        <v>0</v>
      </c>
      <c r="M438" s="132">
        <f t="shared" si="81"/>
        <v>0</v>
      </c>
    </row>
    <row r="439" spans="1:13" s="48" customFormat="1">
      <c r="A439" s="44" t="s">
        <v>369</v>
      </c>
      <c r="B439" s="121" t="s">
        <v>370</v>
      </c>
      <c r="C439" s="159"/>
      <c r="D439" s="467">
        <f t="shared" ref="D439:L439" si="89">SUM(D434:D438)</f>
        <v>48185.62</v>
      </c>
      <c r="E439" s="467">
        <f t="shared" si="89"/>
        <v>14685.109999999999</v>
      </c>
      <c r="F439" s="467">
        <f t="shared" si="89"/>
        <v>10782.66</v>
      </c>
      <c r="G439" s="467">
        <f t="shared" si="89"/>
        <v>14150.279999999999</v>
      </c>
      <c r="H439" s="467">
        <f t="shared" si="89"/>
        <v>28633.94</v>
      </c>
      <c r="I439" s="467">
        <f t="shared" ref="I439" si="90">SUM(I434:I438)</f>
        <v>10842.4</v>
      </c>
      <c r="J439" s="467">
        <v>230175.62000000002</v>
      </c>
      <c r="K439" s="467">
        <f t="shared" si="89"/>
        <v>197.87</v>
      </c>
      <c r="L439" s="467">
        <f t="shared" si="89"/>
        <v>0</v>
      </c>
      <c r="M439" s="133">
        <f t="shared" si="81"/>
        <v>357653.5</v>
      </c>
    </row>
    <row r="440" spans="1:13">
      <c r="A440" s="267"/>
      <c r="B440" s="122"/>
      <c r="C440" s="158"/>
      <c r="D440" s="468"/>
      <c r="E440" s="468"/>
      <c r="F440" s="468"/>
      <c r="G440" s="468"/>
      <c r="H440" s="468"/>
      <c r="I440" s="468"/>
      <c r="J440" s="468"/>
      <c r="K440" s="476"/>
      <c r="L440" s="468"/>
      <c r="M440" s="134"/>
    </row>
    <row r="441" spans="1:13" ht="15.75" thickBot="1">
      <c r="A441" s="268"/>
      <c r="B441" s="123" t="s">
        <v>337</v>
      </c>
      <c r="C441" s="29"/>
      <c r="D441" s="469">
        <f t="shared" ref="D441:L441" si="91">D214+D215+D216+D217+D244+D439+D218</f>
        <v>578229.29999999993</v>
      </c>
      <c r="E441" s="469">
        <f t="shared" si="91"/>
        <v>308391.15999999997</v>
      </c>
      <c r="F441" s="469">
        <f t="shared" si="91"/>
        <v>132482.32</v>
      </c>
      <c r="G441" s="469">
        <f t="shared" si="91"/>
        <v>282505.68000000005</v>
      </c>
      <c r="H441" s="469">
        <f t="shared" si="91"/>
        <v>414044.2</v>
      </c>
      <c r="I441" s="469">
        <f t="shared" ref="I441:J441" si="92">I214+I215+I216+I217+I244+I439+I218</f>
        <v>115896.06</v>
      </c>
      <c r="J441" s="469">
        <f t="shared" si="92"/>
        <v>8821586.8900000006</v>
      </c>
      <c r="K441" s="469">
        <f t="shared" si="91"/>
        <v>151773.40999999997</v>
      </c>
      <c r="L441" s="469">
        <f t="shared" si="91"/>
        <v>27655.98</v>
      </c>
      <c r="M441" s="45">
        <f t="shared" ref="M441" si="93">M214+M215+M216+M217+M244+M439+M218</f>
        <v>10832565</v>
      </c>
    </row>
    <row r="442" spans="1:13" ht="13.5" thickTop="1">
      <c r="A442" s="269"/>
      <c r="B442" s="135"/>
      <c r="C442" s="135"/>
      <c r="D442" s="136"/>
      <c r="E442" s="136"/>
      <c r="F442" s="137"/>
      <c r="G442" s="137"/>
      <c r="H442" s="137"/>
      <c r="I442" s="137"/>
      <c r="J442" s="137"/>
      <c r="K442" s="137"/>
      <c r="L442" s="137"/>
      <c r="M442" s="137"/>
    </row>
    <row r="444" spans="1:13">
      <c r="M444" s="482"/>
    </row>
    <row r="447" spans="1:13">
      <c r="G447" s="482"/>
    </row>
  </sheetData>
  <phoneticPr fontId="50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1" workbookViewId="0">
      <selection activeCell="C34" sqref="C34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085" t="s">
        <v>843</v>
      </c>
      <c r="B1" s="1085"/>
      <c r="C1" s="1085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'2023 ΠΡΟΥΠΟΛΟΓΙΣΜΟΣ_ΑΝΑ (ΚΑΕ)'!M217</f>
        <v>264600</v>
      </c>
    </row>
    <row r="4" spans="1:3" s="4" customFormat="1" ht="30.75" customHeight="1">
      <c r="A4" s="8" t="s">
        <v>87</v>
      </c>
      <c r="B4" s="9"/>
      <c r="C4" s="10">
        <f>C3</f>
        <v>264600</v>
      </c>
    </row>
    <row r="5" spans="1:3" ht="14.25">
      <c r="A5" s="6" t="s">
        <v>99</v>
      </c>
      <c r="B5" s="11">
        <v>2631</v>
      </c>
      <c r="C5" s="7">
        <f>'2023 ΠΡΟΥΠΟΛΟΓΙΣΜΟΣ_ΑΝΑ (ΚΑΕ)'!M216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11" t="s">
        <v>731</v>
      </c>
      <c r="B7" s="312">
        <v>2636</v>
      </c>
      <c r="C7" s="315">
        <f>'2023 ΠΡΟΥΠΟΛΟΓΙΣΜΟΣ_ΑΝΑ (ΚΑΕ)'!M218</f>
        <v>3038000</v>
      </c>
    </row>
    <row r="8" spans="1:3" s="4" customFormat="1" ht="14.25">
      <c r="A8" s="313" t="s">
        <v>760</v>
      </c>
      <c r="B8" s="314"/>
      <c r="C8" s="316">
        <f>C7</f>
        <v>3038000</v>
      </c>
    </row>
    <row r="9" spans="1:3" ht="14.25">
      <c r="A9" s="6" t="s">
        <v>101</v>
      </c>
      <c r="B9" s="12" t="s">
        <v>761</v>
      </c>
      <c r="C9" s="7">
        <f>'2023 ΠΡΟΥΠΟΛΟΓΙΣΜΟΣ_ΑΝΑ (ΚΑΕ)'!M215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'2023 ΠΡΟΥΠΟΛΟΓΙΣΜΟΣ_ΑΝΑ (ΚΑΕ)'!M194</f>
        <v>75326.16</v>
      </c>
    </row>
    <row r="12" spans="1:3" ht="14.25">
      <c r="A12" s="6" t="s">
        <v>103</v>
      </c>
      <c r="B12" s="17">
        <v>269</v>
      </c>
      <c r="C12" s="7">
        <f>'2023 ΠΡΟΥΠΟΛΟΓΙΣΜΟΣ_ΑΝΑ (ΚΑΕ)'!M195</f>
        <v>105000</v>
      </c>
    </row>
    <row r="13" spans="1:3" ht="42.75">
      <c r="A13" s="357" t="s">
        <v>763</v>
      </c>
      <c r="B13" s="355">
        <v>271</v>
      </c>
      <c r="C13" s="356">
        <f>'2023 ΠΡΟΥΠΟΛΟΓΙΣΜΟΣ_ΑΝΑ (ΚΑΕ)'!M196</f>
        <v>265274.71999999997</v>
      </c>
    </row>
    <row r="14" spans="1:3" ht="18.75" customHeight="1">
      <c r="A14" s="6" t="s">
        <v>104</v>
      </c>
      <c r="B14" s="12">
        <v>291</v>
      </c>
      <c r="C14" s="7">
        <f>'2023 ΠΡΟΥΠΟΛΟΓΙΣΜΟΣ_ΑΝΑ (ΚΑΕ)'!M197</f>
        <v>0</v>
      </c>
    </row>
    <row r="15" spans="1:3" ht="18.75" customHeight="1">
      <c r="A15" s="18" t="s">
        <v>91</v>
      </c>
      <c r="B15" s="12">
        <v>842</v>
      </c>
      <c r="C15" s="7">
        <f>'2023 ΠΡΟΥΠΟΛΟΓΙΣΜΟΣ_ΑΝΑ (ΚΑΕ)'!M198</f>
        <v>806648.88</v>
      </c>
    </row>
    <row r="16" spans="1:3" ht="14.25">
      <c r="A16" s="18" t="s">
        <v>89</v>
      </c>
      <c r="B16" s="12">
        <v>832</v>
      </c>
      <c r="C16" s="7">
        <f>'2023 ΠΡΟΥΠΟΛΟΓΙΣΜΟΣ_ΑΝΑ (ΚΑΕ)'!M199</f>
        <v>100000</v>
      </c>
    </row>
    <row r="17" spans="1:3" ht="14.25">
      <c r="A17" s="18" t="s">
        <v>88</v>
      </c>
      <c r="B17" s="12" t="s">
        <v>0</v>
      </c>
      <c r="C17" s="7">
        <f>'2023 ΠΡΟΥΠΟΛΟΓΙΣΜΟΣ_ΑΝΑ (ΚΑΕ)'!M200</f>
        <v>444080</v>
      </c>
    </row>
    <row r="18" spans="1:3" ht="14.25">
      <c r="A18" s="6" t="s">
        <v>105</v>
      </c>
      <c r="B18" s="12" t="s">
        <v>115</v>
      </c>
      <c r="C18" s="7">
        <f>'2023 ΠΡΟΥΠΟΛΟΓΙΣΜΟΣ_ΑΝΑ (ΚΑΕ)'!M201</f>
        <v>584367.5</v>
      </c>
    </row>
    <row r="19" spans="1:3" ht="14.25">
      <c r="A19" s="6" t="s">
        <v>90</v>
      </c>
      <c r="B19" s="12">
        <v>841</v>
      </c>
      <c r="C19" s="7">
        <f>'2023 ΠΡΟΥΠΟΛΟΓΙΣΜΟΣ_ΑΝΑ (ΚΑΕ)'!M202</f>
        <v>30350</v>
      </c>
    </row>
    <row r="20" spans="1:3" ht="14.25">
      <c r="A20" s="18" t="s">
        <v>92</v>
      </c>
      <c r="B20" s="19">
        <v>892</v>
      </c>
      <c r="C20" s="7">
        <f>'2023 ΠΡΟΥΠΟΛΟΓΙΣΜΟΣ_ΑΝΑ (ΚΑΕ)'!M203</f>
        <v>553533.30000000005</v>
      </c>
    </row>
    <row r="21" spans="1:3" ht="14.25">
      <c r="A21" s="18" t="s">
        <v>93</v>
      </c>
      <c r="B21" s="12">
        <v>845</v>
      </c>
      <c r="C21" s="7">
        <f>'2023 ΠΡΟΥΠΟΛΟΓΙΣΜΟΣ_ΑΝΑ (ΚΑΕ)'!M204</f>
        <v>262299.12</v>
      </c>
    </row>
    <row r="22" spans="1:3" ht="14.25">
      <c r="A22" s="18" t="s">
        <v>94</v>
      </c>
      <c r="B22" s="12">
        <v>1611</v>
      </c>
      <c r="C22" s="7">
        <f>'2023 ΠΡΟΥΠΟΛΟΓΙΣΜΟΣ_ΑΝΑ (ΚΑΕ)'!M205</f>
        <v>122400</v>
      </c>
    </row>
    <row r="23" spans="1:3" ht="24.75" customHeight="1">
      <c r="A23" s="18" t="s">
        <v>95</v>
      </c>
      <c r="B23" s="12" t="s">
        <v>694</v>
      </c>
      <c r="C23" s="7">
        <f>'2023 ΠΡΟΥΠΟΛΟΓΙΣΜΟΣ_ΑΝΑ (ΚΑΕ)'!M206</f>
        <v>40400</v>
      </c>
    </row>
    <row r="24" spans="1:3" ht="42.75" customHeight="1">
      <c r="A24" s="18" t="s">
        <v>106</v>
      </c>
      <c r="B24" s="12" t="s">
        <v>695</v>
      </c>
      <c r="C24" s="7">
        <f>'2023 ΠΡΟΥΠΟΛΟΓΙΣΜΟΣ_ΑΝΑ (ΚΑΕ)'!M207</f>
        <v>6000</v>
      </c>
    </row>
    <row r="25" spans="1:3" ht="42.75">
      <c r="A25" s="18" t="s">
        <v>107</v>
      </c>
      <c r="B25" s="12" t="s">
        <v>116</v>
      </c>
      <c r="C25" s="7">
        <f>'2023 ΠΡΟΥΠΟΛΟΓΙΣΜΟΣ_ΑΝΑ (ΚΑΕ)'!M208</f>
        <v>166788.58000000002</v>
      </c>
    </row>
    <row r="26" spans="1:3" ht="51" customHeight="1">
      <c r="A26" s="20" t="s">
        <v>117</v>
      </c>
      <c r="B26" s="12" t="s">
        <v>696</v>
      </c>
      <c r="C26" s="7">
        <f>'2023 ΠΡΟΥΠΟΛΟΓΙΣΜΟΣ_ΑΝΑ (ΚΑΕ)'!M209</f>
        <v>479598.41</v>
      </c>
    </row>
    <row r="27" spans="1:3" ht="14.25">
      <c r="A27" s="18" t="s">
        <v>108</v>
      </c>
      <c r="B27" s="12">
        <v>4121</v>
      </c>
      <c r="C27" s="7">
        <f>'2023 ΠΡΟΥΠΟΛΟΓΙΣΜΟΣ_ΑΝΑ (ΚΑΕ)'!M210</f>
        <v>16275.7</v>
      </c>
    </row>
    <row r="28" spans="1:3" ht="65.25" customHeight="1">
      <c r="A28" s="6" t="s">
        <v>109</v>
      </c>
      <c r="B28" s="12" t="s">
        <v>357</v>
      </c>
      <c r="C28" s="7">
        <f>'2023 ΠΡΟΥΠΟΛΟΓΙΣΜΟΣ_ΑΝΑ (ΚΑΕ)'!M211</f>
        <v>122850</v>
      </c>
    </row>
    <row r="29" spans="1:3" ht="28.5">
      <c r="A29" s="6" t="s">
        <v>96</v>
      </c>
      <c r="B29" s="12">
        <v>2521</v>
      </c>
      <c r="C29" s="7">
        <f>'2023 ΠΡΟΥΠΟΛΟΓΙΣΜΟΣ_ΑΝΑ (ΚΑΕ)'!M212</f>
        <v>0</v>
      </c>
    </row>
    <row r="30" spans="1:3" ht="42.75">
      <c r="A30" s="6" t="s">
        <v>110</v>
      </c>
      <c r="B30" s="12" t="s">
        <v>114</v>
      </c>
      <c r="C30" s="7">
        <f>'2023 ΠΡΟΥΠΟΛΟΓΙΣΜΟΣ_ΑΝΑ (ΚΑΕ)'!M213</f>
        <v>963066.63000000012</v>
      </c>
    </row>
    <row r="31" spans="1:3" s="4" customFormat="1" ht="14.25">
      <c r="A31" s="21" t="s">
        <v>111</v>
      </c>
      <c r="B31" s="22"/>
      <c r="C31" s="23">
        <f>SUM(C11:C30)</f>
        <v>5144259</v>
      </c>
    </row>
    <row r="32" spans="1:3" ht="42.75">
      <c r="A32" s="24" t="s">
        <v>118</v>
      </c>
      <c r="B32" s="19"/>
      <c r="C32" s="7">
        <f>'2023 ΠΡΟΥΠΟΛΟΓΙΣΜΟΣ_ΑΝΑ (ΚΑΕ)'!M244</f>
        <v>557902.49999999988</v>
      </c>
    </row>
    <row r="33" spans="1:3" ht="14.25">
      <c r="A33" s="25" t="s">
        <v>112</v>
      </c>
      <c r="B33" s="26"/>
      <c r="C33" s="27">
        <f>C32</f>
        <v>557902.49999999988</v>
      </c>
    </row>
    <row r="34" spans="1:3" ht="40.5">
      <c r="A34" s="36" t="s">
        <v>368</v>
      </c>
      <c r="B34" s="50" t="s">
        <v>603</v>
      </c>
      <c r="C34" s="33">
        <f>'2023 ΠΡΟΥΠΟΛΟΓΙΣΜΟΣ_ΑΝΑ (ΚΑΕ)'!M434</f>
        <v>285602.56</v>
      </c>
    </row>
    <row r="35" spans="1:3" ht="40.5">
      <c r="A35" s="36" t="s">
        <v>660</v>
      </c>
      <c r="B35" s="50" t="s">
        <v>604</v>
      </c>
      <c r="C35" s="33">
        <f>'2023 ΠΡΟΥΠΟΛΟΓΙΣΜΟΣ_ΑΝΑ (ΚΑΕ)'!M435</f>
        <v>0</v>
      </c>
    </row>
    <row r="36" spans="1:3" ht="54">
      <c r="A36" s="36" t="s">
        <v>598</v>
      </c>
      <c r="B36" s="50" t="s">
        <v>349</v>
      </c>
      <c r="C36" s="33">
        <f>'2023 ΠΡΟΥΠΟΛΟΓΙΣΜΟΣ_ΑΝΑ (ΚΑΕ)'!M436</f>
        <v>72050.94</v>
      </c>
    </row>
    <row r="37" spans="1:3" ht="40.5">
      <c r="A37" s="36" t="s">
        <v>602</v>
      </c>
      <c r="B37" s="50" t="s">
        <v>605</v>
      </c>
      <c r="C37" s="33">
        <f>'2023 ΠΡΟΥΠΟΛΟΓΙΣΜΟΣ_ΑΝΑ (ΚΑΕ)'!M437</f>
        <v>0</v>
      </c>
    </row>
    <row r="38" spans="1:3" ht="40.5">
      <c r="A38" s="317" t="s">
        <v>730</v>
      </c>
      <c r="B38" s="318" t="s">
        <v>728</v>
      </c>
      <c r="C38" s="319">
        <f>'2023 ΠΡΟΥΠΟΛΟΓΙΣΜΟΣ_ΑΝΑ (ΚΑΕ)'!M438</f>
        <v>0</v>
      </c>
    </row>
    <row r="39" spans="1:3" ht="28.5">
      <c r="A39" s="40" t="s">
        <v>608</v>
      </c>
      <c r="B39" s="40" t="s">
        <v>609</v>
      </c>
      <c r="C39" s="41">
        <f>SUM(C34:C38)</f>
        <v>357653.5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10832565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9" zoomScaleNormal="100" zoomScaleSheetLayoutView="100" workbookViewId="0">
      <selection activeCell="I45" sqref="I45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72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'2023 ΠΡΟΥΠΟΛΟΓΙΣΜΟΣ_ΑΝΑ (ΚΑΕ)'!D194</f>
        <v>0</v>
      </c>
      <c r="D2" s="58">
        <f>'2023 ΠΡΟΥΠΟΛΟΓΙΣΜΟΣ_ΑΝΑ (ΚΑΕ)'!E194</f>
        <v>0</v>
      </c>
      <c r="E2" s="58">
        <f>'2023 ΠΡΟΥΠΟΛΟΓΙΣΜΟΣ_ΑΝΑ (ΚΑΕ)'!F194</f>
        <v>0</v>
      </c>
      <c r="F2" s="58">
        <f>'2023 ΠΡΟΥΠΟΛΟΓΙΣΜΟΣ_ΑΝΑ (ΚΑΕ)'!G194</f>
        <v>0</v>
      </c>
      <c r="G2" s="58">
        <f>'2023 ΠΡΟΥΠΟΛΟΓΙΣΜΟΣ_ΑΝΑ (ΚΑΕ)'!H194</f>
        <v>2800</v>
      </c>
      <c r="H2" s="58">
        <f>'2023 ΠΡΟΥΠΟΛΟΓΙΣΜΟΣ_ΑΝΑ (ΚΑΕ)'!I194</f>
        <v>0</v>
      </c>
      <c r="I2" s="58">
        <f>'2023 ΠΡΟΥΠΟΛΟΓΙΣΜΟΣ_ΑΝΑ (ΚΑΕ)'!J194</f>
        <v>72526.16</v>
      </c>
      <c r="J2" s="58">
        <f>'2023 ΠΡΟΥΠΟΛΟΓΙΣΜΟΣ_ΑΝΑ (ΚΑΕ)'!K194</f>
        <v>0</v>
      </c>
      <c r="K2" s="58">
        <f>'2023 ΠΡΟΥΠΟΛΟΓΙΣΜΟΣ_ΑΝΑ (ΚΑΕ)'!L194</f>
        <v>0</v>
      </c>
      <c r="L2" s="59">
        <f>SUM(C2:K2)</f>
        <v>75326.16</v>
      </c>
      <c r="M2" s="168">
        <f>SUM(L2,L6,L7,L8,L9,L10,L11,L12,L13,L19,L4)</f>
        <v>3367129.6799999997</v>
      </c>
      <c r="N2" s="165" t="s">
        <v>635</v>
      </c>
    </row>
    <row r="3" spans="1:14" ht="15.75" thickBot="1">
      <c r="A3" s="163" t="s">
        <v>335</v>
      </c>
      <c r="B3" s="57" t="s">
        <v>103</v>
      </c>
      <c r="C3" s="58">
        <f>'2023 ΠΡΟΥΠΟΛΟΓΙΣΜΟΣ_ΑΝΑ (ΚΑΕ)'!D195</f>
        <v>0</v>
      </c>
      <c r="D3" s="58">
        <f>'2023 ΠΡΟΥΠΟΛΟΓΙΣΜΟΣ_ΑΝΑ (ΚΑΕ)'!E195</f>
        <v>0</v>
      </c>
      <c r="E3" s="58">
        <f>'2023 ΠΡΟΥΠΟΛΟΓΙΣΜΟΣ_ΑΝΑ (ΚΑΕ)'!F195</f>
        <v>0</v>
      </c>
      <c r="F3" s="58">
        <f>'2023 ΠΡΟΥΠΟΛΟΓΙΣΜΟΣ_ΑΝΑ (ΚΑΕ)'!G195</f>
        <v>0</v>
      </c>
      <c r="G3" s="58">
        <f>'2023 ΠΡΟΥΠΟΛΟΓΙΣΜΟΣ_ΑΝΑ (ΚΑΕ)'!H195</f>
        <v>0</v>
      </c>
      <c r="H3" s="58">
        <f>'2023 ΠΡΟΥΠΟΛΟΓΙΣΜΟΣ_ΑΝΑ (ΚΑΕ)'!I195</f>
        <v>0</v>
      </c>
      <c r="I3" s="58">
        <f>'2023 ΠΡΟΥΠΟΛΟΓΙΣΜΟΣ_ΑΝΑ (ΚΑΕ)'!J195</f>
        <v>105000</v>
      </c>
      <c r="J3" s="58">
        <f>'2023 ΠΡΟΥΠΟΛΟΓΙΣΜΟΣ_ΑΝΑ (ΚΑΕ)'!K195</f>
        <v>0</v>
      </c>
      <c r="K3" s="58">
        <f>'2023 ΠΡΟΥΠΟΛΟΓΙΣΜΟΣ_ΑΝΑ (ΚΑΕ)'!L195</f>
        <v>0</v>
      </c>
      <c r="L3" s="59">
        <f t="shared" ref="L3:L4" si="0">SUM(C3:K3)</f>
        <v>105000</v>
      </c>
      <c r="M3" s="169">
        <f>SUM(L3,L5,L17,L20)</f>
        <v>584598.40999999992</v>
      </c>
      <c r="N3" s="166" t="s">
        <v>636</v>
      </c>
    </row>
    <row r="4" spans="1:14" ht="26.25" thickBot="1">
      <c r="A4" s="358" t="s">
        <v>293</v>
      </c>
      <c r="B4" s="359" t="s">
        <v>766</v>
      </c>
      <c r="C4" s="58">
        <f>'2023 ΠΡΟΥΠΟΛΟΓΙΣΜΟΣ_ΑΝΑ (ΚΑΕ)'!D196</f>
        <v>0</v>
      </c>
      <c r="D4" s="58">
        <f>'2023 ΠΡΟΥΠΟΛΟΓΙΣΜΟΣ_ΑΝΑ (ΚΑΕ)'!E196</f>
        <v>0</v>
      </c>
      <c r="E4" s="58">
        <f>'2023 ΠΡΟΥΠΟΛΟΓΙΣΜΟΣ_ΑΝΑ (ΚΑΕ)'!F196</f>
        <v>0</v>
      </c>
      <c r="F4" s="58">
        <f>'2023 ΠΡΟΥΠΟΛΟΓΙΣΜΟΣ_ΑΝΑ (ΚΑΕ)'!G196</f>
        <v>0</v>
      </c>
      <c r="G4" s="58">
        <f>'2023 ΠΡΟΥΠΟΛΟΓΙΣΜΟΣ_ΑΝΑ (ΚΑΕ)'!H196</f>
        <v>0</v>
      </c>
      <c r="H4" s="58">
        <f>'2023 ΠΡΟΥΠΟΛΟΓΙΣΜΟΣ_ΑΝΑ (ΚΑΕ)'!I196</f>
        <v>0</v>
      </c>
      <c r="I4" s="58">
        <f>'2023 ΠΡΟΥΠΟΛΟΓΙΣΜΟΣ_ΑΝΑ (ΚΑΕ)'!J196</f>
        <v>265274.71999999997</v>
      </c>
      <c r="J4" s="58">
        <f>'2023 ΠΡΟΥΠΟΛΟΓΙΣΜΟΣ_ΑΝΑ (ΚΑΕ)'!K196</f>
        <v>0</v>
      </c>
      <c r="K4" s="58">
        <f>'2023 ΠΡΟΥΠΟΛΟΓΙΣΜΟΣ_ΑΝΑ (ΚΑΕ)'!L196</f>
        <v>0</v>
      </c>
      <c r="L4" s="59">
        <f t="shared" si="0"/>
        <v>265274.71999999997</v>
      </c>
      <c r="M4" s="169"/>
      <c r="N4" s="166"/>
    </row>
    <row r="5" spans="1:14" ht="15.75" thickBot="1">
      <c r="A5" s="60" t="s">
        <v>335</v>
      </c>
      <c r="B5" s="57" t="s">
        <v>104</v>
      </c>
      <c r="C5" s="58">
        <f>'2023 ΠΡΟΥΠΟΛΟΓΙΣΜΟΣ_ΑΝΑ (ΚΑΕ)'!D197</f>
        <v>0</v>
      </c>
      <c r="D5" s="58">
        <f>'2023 ΠΡΟΥΠΟΛΟΓΙΣΜΟΣ_ΑΝΑ (ΚΑΕ)'!E197</f>
        <v>0</v>
      </c>
      <c r="E5" s="58">
        <f>'2023 ΠΡΟΥΠΟΛΟΓΙΣΜΟΣ_ΑΝΑ (ΚΑΕ)'!F197</f>
        <v>0</v>
      </c>
      <c r="F5" s="58">
        <f>'2023 ΠΡΟΥΠΟΛΟΓΙΣΜΟΣ_ΑΝΑ (ΚΑΕ)'!G197</f>
        <v>0</v>
      </c>
      <c r="G5" s="58">
        <f>'2023 ΠΡΟΥΠΟΛΟΓΙΣΜΟΣ_ΑΝΑ (ΚΑΕ)'!H197</f>
        <v>0</v>
      </c>
      <c r="H5" s="58">
        <f>'2023 ΠΡΟΥΠΟΛΟΓΙΣΜΟΣ_ΑΝΑ (ΚΑΕ)'!I197</f>
        <v>0</v>
      </c>
      <c r="I5" s="58">
        <f>'2023 ΠΡΟΥΠΟΛΟΓΙΣΜΟΣ_ΑΝΑ (ΚΑΕ)'!J197</f>
        <v>0</v>
      </c>
      <c r="J5" s="58">
        <f>'2023 ΠΡΟΥΠΟΛΟΓΙΣΜΟΣ_ΑΝΑ (ΚΑΕ)'!K197</f>
        <v>0</v>
      </c>
      <c r="K5" s="58">
        <f>'2023 ΠΡΟΥΠΟΛΟΓΙΣΜΟΣ_ΑΝΑ (ΚΑΕ)'!L197</f>
        <v>0</v>
      </c>
      <c r="L5" s="59">
        <f t="shared" ref="L5:L21" si="1">SUM(C5:K5)</f>
        <v>0</v>
      </c>
      <c r="M5" s="170">
        <f>SUM(L14,L15,L16,L18,L21)</f>
        <v>1192530.9100000001</v>
      </c>
      <c r="N5" s="167" t="s">
        <v>637</v>
      </c>
    </row>
    <row r="6" spans="1:14" ht="15.75" thickBot="1">
      <c r="A6" s="56" t="s">
        <v>293</v>
      </c>
      <c r="B6" s="57" t="s">
        <v>91</v>
      </c>
      <c r="C6" s="58">
        <f>'2023 ΠΡΟΥΠΟΛΟΓΙΣΜΟΣ_ΑΝΑ (ΚΑΕ)'!D198</f>
        <v>0</v>
      </c>
      <c r="D6" s="58">
        <f>'2023 ΠΡΟΥΠΟΛΟΓΙΣΜΟΣ_ΑΝΑ (ΚΑΕ)'!E198</f>
        <v>0</v>
      </c>
      <c r="E6" s="58">
        <f>'2023 ΠΡΟΥΠΟΛΟΓΙΣΜΟΣ_ΑΝΑ (ΚΑΕ)'!F198</f>
        <v>0</v>
      </c>
      <c r="F6" s="58">
        <f>'2023 ΠΡΟΥΠΟΛΟΓΙΣΜΟΣ_ΑΝΑ (ΚΑΕ)'!G198</f>
        <v>0</v>
      </c>
      <c r="G6" s="58">
        <f>'2023 ΠΡΟΥΠΟΛΟΓΙΣΜΟΣ_ΑΝΑ (ΚΑΕ)'!H198</f>
        <v>0</v>
      </c>
      <c r="H6" s="58">
        <f>'2023 ΠΡΟΥΠΟΛΟΓΙΣΜΟΣ_ΑΝΑ (ΚΑΕ)'!I198</f>
        <v>0</v>
      </c>
      <c r="I6" s="58">
        <f>'2023 ΠΡΟΥΠΟΛΟΓΙΣΜΟΣ_ΑΝΑ (ΚΑΕ)'!J198</f>
        <v>806648.88</v>
      </c>
      <c r="J6" s="58">
        <f>'2023 ΠΡΟΥΠΟΛΟΓΙΣΜΟΣ_ΑΝΑ (ΚΑΕ)'!K198</f>
        <v>0</v>
      </c>
      <c r="K6" s="58">
        <f>'2023 ΠΡΟΥΠΟΛΟΓΙΣΜΟΣ_ΑΝΑ (ΚΑΕ)'!L198</f>
        <v>0</v>
      </c>
      <c r="L6" s="59">
        <f t="shared" si="1"/>
        <v>806648.88</v>
      </c>
      <c r="M6" s="171">
        <f>SUM(M2:M5)</f>
        <v>5144259</v>
      </c>
      <c r="N6" s="237" t="s">
        <v>619</v>
      </c>
    </row>
    <row r="7" spans="1:14" ht="15.75" thickBot="1">
      <c r="A7" s="56" t="s">
        <v>293</v>
      </c>
      <c r="B7" s="57" t="s">
        <v>89</v>
      </c>
      <c r="C7" s="58">
        <f>'2023 ΠΡΟΥΠΟΛΟΓΙΣΜΟΣ_ΑΝΑ (ΚΑΕ)'!D199</f>
        <v>0</v>
      </c>
      <c r="D7" s="58">
        <f>'2023 ΠΡΟΥΠΟΛΟΓΙΣΜΟΣ_ΑΝΑ (ΚΑΕ)'!E199</f>
        <v>0</v>
      </c>
      <c r="E7" s="58">
        <f>'2023 ΠΡΟΥΠΟΛΟΓΙΣΜΟΣ_ΑΝΑ (ΚΑΕ)'!F199</f>
        <v>0</v>
      </c>
      <c r="F7" s="58">
        <f>'2023 ΠΡΟΥΠΟΛΟΓΙΣΜΟΣ_ΑΝΑ (ΚΑΕ)'!G199</f>
        <v>0</v>
      </c>
      <c r="G7" s="58">
        <f>'2023 ΠΡΟΥΠΟΛΟΓΙΣΜΟΣ_ΑΝΑ (ΚΑΕ)'!H199</f>
        <v>0</v>
      </c>
      <c r="H7" s="58">
        <f>'2023 ΠΡΟΥΠΟΛΟΓΙΣΜΟΣ_ΑΝΑ (ΚΑΕ)'!I199</f>
        <v>0</v>
      </c>
      <c r="I7" s="58">
        <f>'2023 ΠΡΟΥΠΟΛΟΓΙΣΜΟΣ_ΑΝΑ (ΚΑΕ)'!J199</f>
        <v>100000</v>
      </c>
      <c r="J7" s="58">
        <f>'2023 ΠΡΟΥΠΟΛΟΓΙΣΜΟΣ_ΑΝΑ (ΚΑΕ)'!K199</f>
        <v>0</v>
      </c>
      <c r="K7" s="58">
        <f>'2023 ΠΡΟΥΠΟΛΟΓΙΣΜΟΣ_ΑΝΑ (ΚΑΕ)'!L199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'2023 ΠΡΟΥΠΟΛΟΓΙΣΜΟΣ_ΑΝΑ (ΚΑΕ)'!D200</f>
        <v>109100</v>
      </c>
      <c r="D8" s="58">
        <f>'2023 ΠΡΟΥΠΟΛΟΓΙΣΜΟΣ_ΑΝΑ (ΚΑΕ)'!E200</f>
        <v>151200</v>
      </c>
      <c r="E8" s="58">
        <f>'2023 ΠΡΟΥΠΟΛΟΓΙΣΜΟΣ_ΑΝΑ (ΚΑΕ)'!F200</f>
        <v>48000</v>
      </c>
      <c r="F8" s="58">
        <f>'2023 ΠΡΟΥΠΟΛΟΓΙΣΜΟΣ_ΑΝΑ (ΚΑΕ)'!G200</f>
        <v>97680</v>
      </c>
      <c r="G8" s="58">
        <f>'2023 ΠΡΟΥΠΟΛΟΓΙΣΜΟΣ_ΑΝΑ (ΚΑΕ)'!H200</f>
        <v>0</v>
      </c>
      <c r="H8" s="58">
        <f>'2023 ΠΡΟΥΠΟΛΟΓΙΣΜΟΣ_ΑΝΑ (ΚΑΕ)'!I200</f>
        <v>38100</v>
      </c>
      <c r="I8" s="58">
        <f>'2023 ΠΡΟΥΠΟΛΟΓΙΣΜΟΣ_ΑΝΑ (ΚΑΕ)'!J200</f>
        <v>0</v>
      </c>
      <c r="J8" s="58">
        <f>'2023 ΠΡΟΥΠΟΛΟΓΙΣΜΟΣ_ΑΝΑ (ΚΑΕ)'!K200</f>
        <v>0</v>
      </c>
      <c r="K8" s="58">
        <f>'2023 ΠΡΟΥΠΟΛΟΓΙΣΜΟΣ_ΑΝΑ (ΚΑΕ)'!L200</f>
        <v>0</v>
      </c>
      <c r="L8" s="59">
        <f t="shared" si="1"/>
        <v>444080</v>
      </c>
    </row>
    <row r="9" spans="1:14" ht="15.75" thickBot="1">
      <c r="A9" s="56" t="s">
        <v>293</v>
      </c>
      <c r="B9" s="57" t="s">
        <v>105</v>
      </c>
      <c r="C9" s="58">
        <f>'2023 ΠΡΟΥΠΟΛΟΓΙΣΜΟΣ_ΑΝΑ (ΚΑΕ)'!D201</f>
        <v>107485.6</v>
      </c>
      <c r="D9" s="58">
        <f>'2023 ΠΡΟΥΠΟΛΟΓΙΣΜΟΣ_ΑΝΑ (ΚΑΕ)'!E201</f>
        <v>69200</v>
      </c>
      <c r="E9" s="58">
        <f>'2023 ΠΡΟΥΠΟΛΟΓΙΣΜΟΣ_ΑΝΑ (ΚΑΕ)'!F201</f>
        <v>43936</v>
      </c>
      <c r="F9" s="58">
        <f>'2023 ΠΡΟΥΠΟΛΟΓΙΣΜΟΣ_ΑΝΑ (ΚΑΕ)'!G201</f>
        <v>36995.9</v>
      </c>
      <c r="G9" s="58">
        <f>'2023 ΠΡΟΥΠΟΛΟΓΙΣΜΟΣ_ΑΝΑ (ΚΑΕ)'!H201</f>
        <v>299250</v>
      </c>
      <c r="H9" s="58">
        <f>'2023 ΠΡΟΥΠΟΛΟΓΙΣΜΟΣ_ΑΝΑ (ΚΑΕ)'!I201</f>
        <v>27500</v>
      </c>
      <c r="I9" s="58">
        <f>'2023 ΠΡΟΥΠΟΛΟΓΙΣΜΟΣ_ΑΝΑ (ΚΑΕ)'!J201</f>
        <v>0</v>
      </c>
      <c r="J9" s="58">
        <f>'2023 ΠΡΟΥΠΟΛΟΓΙΣΜΟΣ_ΑΝΑ (ΚΑΕ)'!K201</f>
        <v>0</v>
      </c>
      <c r="K9" s="58">
        <f>'2023 ΠΡΟΥΠΟΛΟΓΙΣΜΟΣ_ΑΝΑ (ΚΑΕ)'!L201</f>
        <v>0</v>
      </c>
      <c r="L9" s="59">
        <f t="shared" si="1"/>
        <v>584367.5</v>
      </c>
    </row>
    <row r="10" spans="1:14" ht="15.75" thickBot="1">
      <c r="A10" s="56" t="s">
        <v>293</v>
      </c>
      <c r="B10" s="57" t="s">
        <v>90</v>
      </c>
      <c r="C10" s="58">
        <f>'2023 ΠΡΟΥΠΟΛΟΓΙΣΜΟΣ_ΑΝΑ (ΚΑΕ)'!D202</f>
        <v>14000</v>
      </c>
      <c r="D10" s="58">
        <f>'2023 ΠΡΟΥΠΟΛΟΓΙΣΜΟΣ_ΑΝΑ (ΚΑΕ)'!E202</f>
        <v>3200</v>
      </c>
      <c r="E10" s="58">
        <f>'2023 ΠΡΟΥΠΟΛΟΓΙΣΜΟΣ_ΑΝΑ (ΚΑΕ)'!F202</f>
        <v>0</v>
      </c>
      <c r="F10" s="58">
        <f>'2023 ΠΡΟΥΠΟΛΟΓΙΣΜΟΣ_ΑΝΑ (ΚΑΕ)'!G202</f>
        <v>4000</v>
      </c>
      <c r="G10" s="58">
        <f>'2023 ΠΡΟΥΠΟΛΟΓΙΣΜΟΣ_ΑΝΑ (ΚΑΕ)'!H202</f>
        <v>5000</v>
      </c>
      <c r="H10" s="58">
        <f>'2023 ΠΡΟΥΠΟΛΟΓΙΣΜΟΣ_ΑΝΑ (ΚΑΕ)'!I202</f>
        <v>3500</v>
      </c>
      <c r="I10" s="58">
        <f>'2023 ΠΡΟΥΠΟΛΟΓΙΣΜΟΣ_ΑΝΑ (ΚΑΕ)'!J202</f>
        <v>0</v>
      </c>
      <c r="J10" s="58">
        <f>'2023 ΠΡΟΥΠΟΛΟΓΙΣΜΟΣ_ΑΝΑ (ΚΑΕ)'!K202</f>
        <v>0</v>
      </c>
      <c r="K10" s="58">
        <f>'2023 ΠΡΟΥΠΟΛΟΓΙΣΜΟΣ_ΑΝΑ (ΚΑΕ)'!L202</f>
        <v>650</v>
      </c>
      <c r="L10" s="59">
        <f t="shared" si="1"/>
        <v>30350</v>
      </c>
    </row>
    <row r="11" spans="1:14" ht="15.75" thickBot="1">
      <c r="A11" s="56" t="s">
        <v>293</v>
      </c>
      <c r="B11" s="57" t="s">
        <v>92</v>
      </c>
      <c r="C11" s="58">
        <f>'2023 ΠΡΟΥΠΟΛΟΓΙΣΜΟΣ_ΑΝΑ (ΚΑΕ)'!D203</f>
        <v>710</v>
      </c>
      <c r="D11" s="58">
        <f>'2023 ΠΡΟΥΠΟΛΟΓΙΣΜΟΣ_ΑΝΑ (ΚΑΕ)'!E203</f>
        <v>0</v>
      </c>
      <c r="E11" s="58">
        <f>'2023 ΠΡΟΥΠΟΛΟΓΙΣΜΟΣ_ΑΝΑ (ΚΑΕ)'!F203</f>
        <v>0</v>
      </c>
      <c r="F11" s="58">
        <f>'2023 ΠΡΟΥΠΟΛΟΓΙΣΜΟΣ_ΑΝΑ (ΚΑΕ)'!G203</f>
        <v>300</v>
      </c>
      <c r="G11" s="58">
        <f>'2023 ΠΡΟΥΠΟΛΟΓΙΣΜΟΣ_ΑΝΑ (ΚΑΕ)'!H203</f>
        <v>80</v>
      </c>
      <c r="H11" s="58">
        <f>'2023 ΠΡΟΥΠΟΛΟΓΙΣΜΟΣ_ΑΝΑ (ΚΑΕ)'!I203</f>
        <v>0</v>
      </c>
      <c r="I11" s="58">
        <f>'2023 ΠΡΟΥΠΟΛΟΓΙΣΜΟΣ_ΑΝΑ (ΚΑΕ)'!J203</f>
        <v>552443.30000000005</v>
      </c>
      <c r="J11" s="58">
        <f>'2023 ΠΡΟΥΠΟΛΟΓΙΣΜΟΣ_ΑΝΑ (ΚΑΕ)'!K203</f>
        <v>0</v>
      </c>
      <c r="K11" s="58">
        <f>'2023 ΠΡΟΥΠΟΛΟΓΙΣΜΟΣ_ΑΝΑ (ΚΑΕ)'!L203</f>
        <v>0</v>
      </c>
      <c r="L11" s="59">
        <f t="shared" si="1"/>
        <v>553533.30000000005</v>
      </c>
    </row>
    <row r="12" spans="1:14" ht="15.75" thickBot="1">
      <c r="A12" s="56" t="s">
        <v>293</v>
      </c>
      <c r="B12" s="57" t="s">
        <v>93</v>
      </c>
      <c r="C12" s="58">
        <f>'2023 ΠΡΟΥΠΟΛΟΓΙΣΜΟΣ_ΑΝΑ (ΚΑΕ)'!D204</f>
        <v>0</v>
      </c>
      <c r="D12" s="58">
        <f>'2023 ΠΡΟΥΠΟΛΟΓΙΣΜΟΣ_ΑΝΑ (ΚΑΕ)'!E204</f>
        <v>0</v>
      </c>
      <c r="E12" s="58">
        <f>'2023 ΠΡΟΥΠΟΛΟΓΙΣΜΟΣ_ΑΝΑ (ΚΑΕ)'!F204</f>
        <v>0</v>
      </c>
      <c r="F12" s="58">
        <f>'2023 ΠΡΟΥΠΟΛΟΓΙΣΜΟΣ_ΑΝΑ (ΚΑΕ)'!G204</f>
        <v>0</v>
      </c>
      <c r="G12" s="58">
        <f>'2023 ΠΡΟΥΠΟΛΟΓΙΣΜΟΣ_ΑΝΑ (ΚΑΕ)'!H204</f>
        <v>0</v>
      </c>
      <c r="H12" s="58">
        <f>'2023 ΠΡΟΥΠΟΛΟΓΙΣΜΟΣ_ΑΝΑ (ΚΑΕ)'!I204</f>
        <v>0</v>
      </c>
      <c r="I12" s="58">
        <f>'2023 ΠΡΟΥΠΟΛΟΓΙΣΜΟΣ_ΑΝΑ (ΚΑΕ)'!J204</f>
        <v>262299.12</v>
      </c>
      <c r="J12" s="58">
        <f>'2023 ΠΡΟΥΠΟΛΟΓΙΣΜΟΣ_ΑΝΑ (ΚΑΕ)'!K204</f>
        <v>0</v>
      </c>
      <c r="K12" s="58">
        <f>'2023 ΠΡΟΥΠΟΛΟΓΙΣΜΟΣ_ΑΝΑ (ΚΑΕ)'!L204</f>
        <v>0</v>
      </c>
      <c r="L12" s="59">
        <f t="shared" si="1"/>
        <v>262299.12</v>
      </c>
    </row>
    <row r="13" spans="1:14" ht="15.75" thickBot="1">
      <c r="A13" s="56" t="s">
        <v>293</v>
      </c>
      <c r="B13" s="57" t="s">
        <v>94</v>
      </c>
      <c r="C13" s="58">
        <f>'2023 ΠΡΟΥΠΟΛΟΓΙΣΜΟΣ_ΑΝΑ (ΚΑΕ)'!D205</f>
        <v>70000</v>
      </c>
      <c r="D13" s="58">
        <f>'2023 ΠΡΟΥΠΟΛΟΓΙΣΜΟΣ_ΑΝΑ (ΚΑΕ)'!E205</f>
        <v>3000</v>
      </c>
      <c r="E13" s="58">
        <f>'2023 ΠΡΟΥΠΟΛΟΓΙΣΜΟΣ_ΑΝΑ (ΚΑΕ)'!F205</f>
        <v>5700</v>
      </c>
      <c r="F13" s="58">
        <f>'2023 ΠΡΟΥΠΟΛΟΓΙΣΜΟΣ_ΑΝΑ (ΚΑΕ)'!G205</f>
        <v>26500</v>
      </c>
      <c r="G13" s="58">
        <f>'2023 ΠΡΟΥΠΟΛΟΓΙΣΜΟΣ_ΑΝΑ (ΚΑΕ)'!H205</f>
        <v>14000</v>
      </c>
      <c r="H13" s="58">
        <f>'2023 ΠΡΟΥΠΟΛΟΓΙΣΜΟΣ_ΑΝΑ (ΚΑΕ)'!I205</f>
        <v>200</v>
      </c>
      <c r="I13" s="58">
        <f>'2023 ΠΡΟΥΠΟΛΟΓΙΣΜΟΣ_ΑΝΑ (ΚΑΕ)'!J205</f>
        <v>0</v>
      </c>
      <c r="J13" s="58">
        <f>'2023 ΠΡΟΥΠΟΛΟΓΙΣΜΟΣ_ΑΝΑ (ΚΑΕ)'!K205</f>
        <v>0</v>
      </c>
      <c r="K13" s="58">
        <f>'2023 ΠΡΟΥΠΟΛΟΓΙΣΜΟΣ_ΑΝΑ (ΚΑΕ)'!L205</f>
        <v>3000</v>
      </c>
      <c r="L13" s="59">
        <f t="shared" si="1"/>
        <v>122400</v>
      </c>
    </row>
    <row r="14" spans="1:14" ht="15.75" thickBot="1">
      <c r="A14" s="61" t="s">
        <v>620</v>
      </c>
      <c r="B14" s="57" t="s">
        <v>95</v>
      </c>
      <c r="C14" s="58">
        <f>'2023 ΠΡΟΥΠΟΛΟΓΙΣΜΟΣ_ΑΝΑ (ΚΑΕ)'!D206</f>
        <v>0</v>
      </c>
      <c r="D14" s="58">
        <f>'2023 ΠΡΟΥΠΟΛΟΓΙΣΜΟΣ_ΑΝΑ (ΚΑΕ)'!E206</f>
        <v>0</v>
      </c>
      <c r="E14" s="58">
        <f>'2023 ΠΡΟΥΠΟΛΟΓΙΣΜΟΣ_ΑΝΑ (ΚΑΕ)'!F206</f>
        <v>0</v>
      </c>
      <c r="F14" s="58">
        <f>'2023 ΠΡΟΥΠΟΛΟΓΙΣΜΟΣ_ΑΝΑ (ΚΑΕ)'!G206</f>
        <v>3500</v>
      </c>
      <c r="G14" s="58">
        <f>'2023 ΠΡΟΥΠΟΛΟΓΙΣΜΟΣ_ΑΝΑ (ΚΑΕ)'!H206</f>
        <v>0</v>
      </c>
      <c r="H14" s="58">
        <f>'2023 ΠΡΟΥΠΟΛΟΓΙΣΜΟΣ_ΑΝΑ (ΚΑΕ)'!I206</f>
        <v>2100</v>
      </c>
      <c r="I14" s="58">
        <f>'2023 ΠΡΟΥΠΟΛΟΓΙΣΜΟΣ_ΑΝΑ (ΚΑΕ)'!J206</f>
        <v>34800</v>
      </c>
      <c r="J14" s="58">
        <f>'2023 ΠΡΟΥΠΟΛΟΓΙΣΜΟΣ_ΑΝΑ (ΚΑΕ)'!K206</f>
        <v>0</v>
      </c>
      <c r="K14" s="58">
        <f>'2023 ΠΡΟΥΠΟΛΟΓΙΣΜΟΣ_ΑΝΑ (ΚΑΕ)'!L206</f>
        <v>0</v>
      </c>
      <c r="L14" s="59">
        <f t="shared" si="1"/>
        <v>40400</v>
      </c>
    </row>
    <row r="15" spans="1:14" ht="24.75" thickBot="1">
      <c r="A15" s="61" t="s">
        <v>620</v>
      </c>
      <c r="B15" s="62" t="s">
        <v>106</v>
      </c>
      <c r="C15" s="58">
        <f>'2023 ΠΡΟΥΠΟΛΟΓΙΣΜΟΣ_ΑΝΑ (ΚΑΕ)'!D207</f>
        <v>0</v>
      </c>
      <c r="D15" s="58">
        <f>'2023 ΠΡΟΥΠΟΛΟΓΙΣΜΟΣ_ΑΝΑ (ΚΑΕ)'!E207</f>
        <v>0</v>
      </c>
      <c r="E15" s="58">
        <f>'2023 ΠΡΟΥΠΟΛΟΓΙΣΜΟΣ_ΑΝΑ (ΚΑΕ)'!F207</f>
        <v>0</v>
      </c>
      <c r="F15" s="58">
        <f>'2023 ΠΡΟΥΠΟΛΟΓΙΣΜΟΣ_ΑΝΑ (ΚΑΕ)'!G207</f>
        <v>800</v>
      </c>
      <c r="G15" s="58">
        <f>'2023 ΠΡΟΥΠΟΛΟΓΙΣΜΟΣ_ΑΝΑ (ΚΑΕ)'!H207</f>
        <v>0</v>
      </c>
      <c r="H15" s="58">
        <f>'2023 ΠΡΟΥΠΟΛΟΓΙΣΜΟΣ_ΑΝΑ (ΚΑΕ)'!I207</f>
        <v>0</v>
      </c>
      <c r="I15" s="58">
        <f>'2023 ΠΡΟΥΠΟΛΟΓΙΣΜΟΣ_ΑΝΑ (ΚΑΕ)'!J207</f>
        <v>5200</v>
      </c>
      <c r="J15" s="58">
        <f>'2023 ΠΡΟΥΠΟΛΟΓΙΣΜΟΣ_ΑΝΑ (ΚΑΕ)'!K207</f>
        <v>0</v>
      </c>
      <c r="K15" s="58">
        <f>'2023 ΠΡΟΥΠΟΛΟΓΙΣΜΟΣ_ΑΝΑ (ΚΑΕ)'!L207</f>
        <v>0</v>
      </c>
      <c r="L15" s="59">
        <f t="shared" si="1"/>
        <v>6000</v>
      </c>
    </row>
    <row r="16" spans="1:14" ht="23.25" thickBot="1">
      <c r="A16" s="61" t="s">
        <v>620</v>
      </c>
      <c r="B16" s="63" t="s">
        <v>107</v>
      </c>
      <c r="C16" s="58">
        <f>'2023 ΠΡΟΥΠΟΛΟΓΙΣΜΟΣ_ΑΝΑ (ΚΑΕ)'!D208</f>
        <v>34759.589999999997</v>
      </c>
      <c r="D16" s="58">
        <f>'2023 ΠΡΟΥΠΟΛΟΓΙΣΜΟΣ_ΑΝΑ (ΚΑΕ)'!E208</f>
        <v>21750</v>
      </c>
      <c r="E16" s="58">
        <f>'2023 ΠΡΟΥΠΟΛΟΓΙΣΜΟΣ_ΑΝΑ (ΚΑΕ)'!F208</f>
        <v>9050</v>
      </c>
      <c r="F16" s="58">
        <f>'2023 ΠΡΟΥΠΟΛΟΓΙΣΜΟΣ_ΑΝΑ (ΚΑΕ)'!G208</f>
        <v>31700</v>
      </c>
      <c r="G16" s="58">
        <f>'2023 ΠΡΟΥΠΟΛΟΓΙΣΜΟΣ_ΑΝΑ (ΚΑΕ)'!H208</f>
        <v>17170</v>
      </c>
      <c r="H16" s="58">
        <f>'2023 ΠΡΟΥΠΟΛΟΓΙΣΜΟΣ_ΑΝΑ (ΚΑΕ)'!I208</f>
        <v>7450</v>
      </c>
      <c r="I16" s="58">
        <f>'2023 ΠΡΟΥΠΟΛΟΓΙΣΜΟΣ_ΑΝΑ (ΚΑΕ)'!J208</f>
        <v>30000</v>
      </c>
      <c r="J16" s="58">
        <f>'2023 ΠΡΟΥΠΟΛΟΓΙΣΜΟΣ_ΑΝΑ (ΚΑΕ)'!K208</f>
        <v>7408.99</v>
      </c>
      <c r="K16" s="58">
        <f>'2023 ΠΡΟΥΠΟΛΟΓΙΣΜΟΣ_ΑΝΑ (ΚΑΕ)'!L208</f>
        <v>7500</v>
      </c>
      <c r="L16" s="59">
        <f t="shared" si="1"/>
        <v>166788.57999999999</v>
      </c>
    </row>
    <row r="17" spans="1:12" ht="23.25" thickBot="1">
      <c r="A17" s="60" t="s">
        <v>335</v>
      </c>
      <c r="B17" s="64" t="s">
        <v>621</v>
      </c>
      <c r="C17" s="58">
        <f>'2023 ΠΡΟΥΠΟΛΟΓΙΣΜΟΣ_ΑΝΑ (ΚΑΕ)'!D209</f>
        <v>33000.9</v>
      </c>
      <c r="D17" s="58">
        <f>'2023 ΠΡΟΥΠΟΛΟΓΙΣΜΟΣ_ΑΝΑ (ΚΑΕ)'!E209</f>
        <v>2000</v>
      </c>
      <c r="E17" s="58">
        <f>'2023 ΠΡΟΥΠΟΛΟΓΙΣΜΟΣ_ΑΝΑ (ΚΑΕ)'!F209</f>
        <v>2600</v>
      </c>
      <c r="F17" s="58">
        <f>'2023 ΠΡΟΥΠΟΛΟΓΙΣΜΟΣ_ΑΝΑ (ΚΑΕ)'!G209</f>
        <v>9500</v>
      </c>
      <c r="G17" s="58">
        <f>'2023 ΠΡΟΥΠΟΛΟΓΙΣΜΟΣ_ΑΝΑ (ΚΑΕ)'!H209</f>
        <v>4958.96</v>
      </c>
      <c r="H17" s="58">
        <f>'2023 ΠΡΟΥΠΟΛΟΓΙΣΜΟΣ_ΑΝΑ (ΚΑΕ)'!I209</f>
        <v>6200</v>
      </c>
      <c r="I17" s="58">
        <f>'2023 ΠΡΟΥΠΟΛΟΓΙΣΜΟΣ_ΑΝΑ (ΚΑΕ)'!J209</f>
        <v>402938.55</v>
      </c>
      <c r="J17" s="58">
        <f>'2023 ΠΡΟΥΠΟΛΟΓΙΣΜΟΣ_ΑΝΑ (ΚΑΕ)'!K209</f>
        <v>9400</v>
      </c>
      <c r="K17" s="58">
        <f>'2023 ΠΡΟΥΠΟΛΟΓΙΣΜΟΣ_ΑΝΑ (ΚΑΕ)'!L209</f>
        <v>9000</v>
      </c>
      <c r="L17" s="59">
        <f t="shared" si="1"/>
        <v>479598.41</v>
      </c>
    </row>
    <row r="18" spans="1:12" ht="15.75" thickBot="1">
      <c r="A18" s="61" t="s">
        <v>620</v>
      </c>
      <c r="B18" s="57" t="s">
        <v>108</v>
      </c>
      <c r="C18" s="58">
        <f>'2023 ΠΡΟΥΠΟΛΟΓΙΣΜΟΣ_ΑΝΑ (ΚΑΕ)'!D210</f>
        <v>12408.04</v>
      </c>
      <c r="D18" s="58">
        <f>'2023 ΠΡΟΥΠΟΛΟΓΙΣΜΟΣ_ΑΝΑ (ΚΑΕ)'!E210</f>
        <v>0</v>
      </c>
      <c r="E18" s="58">
        <f>'2023 ΠΡΟΥΠΟΛΟΓΙΣΜΟΣ_ΑΝΑ (ΚΑΕ)'!F210</f>
        <v>3867.66</v>
      </c>
      <c r="F18" s="58">
        <f>'2023 ΠΡΟΥΠΟΛΟΓΙΣΜΟΣ_ΑΝΑ (ΚΑΕ)'!G210</f>
        <v>0</v>
      </c>
      <c r="G18" s="58">
        <f>'2023 ΠΡΟΥΠΟΛΟΓΙΣΜΟΣ_ΑΝΑ (ΚΑΕ)'!H210</f>
        <v>0</v>
      </c>
      <c r="H18" s="58">
        <f>'2023 ΠΡΟΥΠΟΛΟΓΙΣΜΟΣ_ΑΝΑ (ΚΑΕ)'!I210</f>
        <v>0</v>
      </c>
      <c r="I18" s="58">
        <f>'2023 ΠΡΟΥΠΟΛΟΓΙΣΜΟΣ_ΑΝΑ (ΚΑΕ)'!J210</f>
        <v>0</v>
      </c>
      <c r="J18" s="58">
        <f>'2023 ΠΡΟΥΠΟΛΟΓΙΣΜΟΣ_ΑΝΑ (ΚΑΕ)'!K210</f>
        <v>0</v>
      </c>
      <c r="K18" s="58">
        <f>'2023 ΠΡΟΥΠΟΛΟΓΙΣΜΟΣ_ΑΝΑ (ΚΑΕ)'!L210</f>
        <v>0</v>
      </c>
      <c r="L18" s="59">
        <f t="shared" si="1"/>
        <v>16275.7</v>
      </c>
    </row>
    <row r="19" spans="1:12" ht="26.25" thickBot="1">
      <c r="A19" s="56" t="s">
        <v>293</v>
      </c>
      <c r="B19" s="65" t="s">
        <v>109</v>
      </c>
      <c r="C19" s="58">
        <f>'2023 ΠΡΟΥΠΟΛΟΓΙΣΜΟΣ_ΑΝΑ (ΚΑΕ)'!D211</f>
        <v>94500</v>
      </c>
      <c r="D19" s="58">
        <f>'2023 ΠΡΟΥΠΟΛΟΓΙΣΜΟΣ_ΑΝΑ (ΚΑΕ)'!E211</f>
        <v>15300</v>
      </c>
      <c r="E19" s="58">
        <f>'2023 ΠΡΟΥΠΟΛΟΓΙΣΜΟΣ_ΑΝΑ (ΚΑΕ)'!F211</f>
        <v>0</v>
      </c>
      <c r="F19" s="58">
        <f>'2023 ΠΡΟΥΠΟΛΟΓΙΣΜΟΣ_ΑΝΑ (ΚΑΕ)'!G211</f>
        <v>13050</v>
      </c>
      <c r="G19" s="58">
        <f>'2023 ΠΡΟΥΠΟΛΟΓΙΣΜΟΣ_ΑΝΑ (ΚΑΕ)'!H211</f>
        <v>0</v>
      </c>
      <c r="H19" s="58">
        <f>'2023 ΠΡΟΥΠΟΛΟΓΙΣΜΟΣ_ΑΝΑ (ΚΑΕ)'!I211</f>
        <v>0</v>
      </c>
      <c r="I19" s="58">
        <f>'2023 ΠΡΟΥΠΟΛΟΓΙΣΜΟΣ_ΑΝΑ (ΚΑΕ)'!J211</f>
        <v>0</v>
      </c>
      <c r="J19" s="58">
        <f>'2023 ΠΡΟΥΠΟΛΟΓΙΣΜΟΣ_ΑΝΑ (ΚΑΕ)'!K211</f>
        <v>0</v>
      </c>
      <c r="K19" s="58">
        <f>'2023 ΠΡΟΥΠΟΛΟΓΙΣΜΟΣ_ΑΝΑ (ΚΑΕ)'!L211</f>
        <v>0</v>
      </c>
      <c r="L19" s="59">
        <f t="shared" si="1"/>
        <v>122850</v>
      </c>
    </row>
    <row r="20" spans="1:12" ht="15.75" thickBot="1">
      <c r="A20" s="60" t="s">
        <v>335</v>
      </c>
      <c r="B20" s="63" t="s">
        <v>96</v>
      </c>
      <c r="C20" s="58">
        <f>'2023 ΠΡΟΥΠΟΛΟΓΙΣΜΟΣ_ΑΝΑ (ΚΑΕ)'!D212</f>
        <v>0</v>
      </c>
      <c r="D20" s="58">
        <f>'2023 ΠΡΟΥΠΟΛΟΓΙΣΜΟΣ_ΑΝΑ (ΚΑΕ)'!E212</f>
        <v>0</v>
      </c>
      <c r="E20" s="58">
        <f>'2023 ΠΡΟΥΠΟΛΟΓΙΣΜΟΣ_ΑΝΑ (ΚΑΕ)'!F212</f>
        <v>0</v>
      </c>
      <c r="F20" s="58">
        <f>'2023 ΠΡΟΥΠΟΛΟΓΙΣΜΟΣ_ΑΝΑ (ΚΑΕ)'!G212</f>
        <v>0</v>
      </c>
      <c r="G20" s="58">
        <f>'2023 ΠΡΟΥΠΟΛΟΓΙΣΜΟΣ_ΑΝΑ (ΚΑΕ)'!H212</f>
        <v>0</v>
      </c>
      <c r="H20" s="58">
        <f>'2023 ΠΡΟΥΠΟΛΟΓΙΣΜΟΣ_ΑΝΑ (ΚΑΕ)'!I212</f>
        <v>0</v>
      </c>
      <c r="I20" s="58">
        <f>'2023 ΠΡΟΥΠΟΛΟΓΙΣΜΟΣ_ΑΝΑ (ΚΑΕ)'!J212</f>
        <v>0</v>
      </c>
      <c r="J20" s="58">
        <f>'2023 ΠΡΟΥΠΟΛΟΓΙΣΜΟΣ_ΑΝΑ (ΚΑΕ)'!K212</f>
        <v>0</v>
      </c>
      <c r="K20" s="58">
        <f>'2023 ΠΡΟΥΠΟΛΟΓΙΣΜΟΣ_ΑΝΑ (ΚΑΕ)'!L212</f>
        <v>0</v>
      </c>
      <c r="L20" s="59">
        <f t="shared" si="1"/>
        <v>0</v>
      </c>
    </row>
    <row r="21" spans="1:12" ht="15.75" thickBot="1">
      <c r="A21" s="164" t="s">
        <v>620</v>
      </c>
      <c r="B21" s="66" t="s">
        <v>110</v>
      </c>
      <c r="C21" s="67">
        <f>'2023 ΠΡΟΥΠΟΛΟΓΙΣΜΟΣ_ΑΝΑ (ΚΑΕ)'!D213</f>
        <v>54079.55</v>
      </c>
      <c r="D21" s="67">
        <f>'2023 ΠΡΟΥΠΟΛΟΓΙΣΜΟΣ_ΑΝΑ (ΚΑΕ)'!E213</f>
        <v>28056.05</v>
      </c>
      <c r="E21" s="67">
        <f>'2023 ΠΡΟΥΠΟΛΟΓΙΣΜΟΣ_ΑΝΑ (ΚΑΕ)'!F213</f>
        <v>8546</v>
      </c>
      <c r="F21" s="67">
        <f>'2023 ΠΡΟΥΠΟΛΟΓΙΣΜΟΣ_ΑΝΑ (ΚΑΕ)'!G213</f>
        <v>44329.5</v>
      </c>
      <c r="G21" s="67">
        <f>'2023 ΠΡΟΥΠΟΛΟΓΙΣΜΟΣ_ΑΝΑ (ΚΑΕ)'!H213</f>
        <v>42151.3</v>
      </c>
      <c r="H21" s="67">
        <f>'2023 ΠΡΟΥΠΟΛΟΓΙΣΜΟΣ_ΑΝΑ (ΚΑΕ)'!I213</f>
        <v>20003.66</v>
      </c>
      <c r="I21" s="67">
        <f>'2023 ΠΡΟΥΠΟΛΟΓΙΣΜΟΣ_ΑΝΑ (ΚΑΕ)'!J213</f>
        <v>623628.04</v>
      </c>
      <c r="J21" s="67">
        <f>'2023 ΠΡΟΥΠΟΛΟΓΙΣΜΟΣ_ΑΝΑ (ΚΑΕ)'!K213</f>
        <v>134766.54999999999</v>
      </c>
      <c r="K21" s="67">
        <f>'2023 ΠΡΟΥΠΟΛΟΓΙΣΜΟΣ_ΑΝΑ (ΚΑΕ)'!L213</f>
        <v>7505.98</v>
      </c>
      <c r="L21" s="59">
        <f t="shared" si="1"/>
        <v>963066.63000000012</v>
      </c>
    </row>
    <row r="22" spans="1:12" ht="15.75" thickBot="1">
      <c r="A22" s="68"/>
      <c r="B22" s="69" t="s">
        <v>622</v>
      </c>
      <c r="C22" s="70">
        <f>SUM(C2:C21)</f>
        <v>530043.67999999993</v>
      </c>
      <c r="D22" s="70">
        <f t="shared" ref="D22:L22" si="2">SUM(D2:D21)</f>
        <v>293706.05</v>
      </c>
      <c r="E22" s="70">
        <f t="shared" si="2"/>
        <v>121699.66</v>
      </c>
      <c r="F22" s="70">
        <f t="shared" si="2"/>
        <v>268355.40000000002</v>
      </c>
      <c r="G22" s="70">
        <f t="shared" si="2"/>
        <v>385410.26</v>
      </c>
      <c r="H22" s="70">
        <f t="shared" si="2"/>
        <v>105053.66</v>
      </c>
      <c r="I22" s="70">
        <f t="shared" si="2"/>
        <v>3260758.77</v>
      </c>
      <c r="J22" s="70">
        <f t="shared" si="2"/>
        <v>151575.53999999998</v>
      </c>
      <c r="K22" s="70">
        <f t="shared" si="2"/>
        <v>27655.98</v>
      </c>
      <c r="L22" s="70">
        <f t="shared" si="2"/>
        <v>5144259</v>
      </c>
    </row>
    <row r="23" spans="1:12">
      <c r="A23" s="56" t="s">
        <v>293</v>
      </c>
      <c r="B23" s="71" t="s">
        <v>764</v>
      </c>
      <c r="C23" s="73">
        <f>'2023 ΠΡΟΥΠΟΛΟΓΙΣΜΟΣ_ΑΝΑ (ΚΑΕ)'!D215</f>
        <v>0</v>
      </c>
      <c r="D23" s="73">
        <f>'2023 ΠΡΟΥΠΟΛΟΓΙΣΜΟΣ_ΑΝΑ (ΚΑΕ)'!E215</f>
        <v>0</v>
      </c>
      <c r="E23" s="73">
        <f>'2023 ΠΡΟΥΠΟΛΟΓΙΣΜΟΣ_ΑΝΑ (ΚΑΕ)'!F215</f>
        <v>0</v>
      </c>
      <c r="F23" s="73">
        <f>'2023 ΠΡΟΥΠΟΛΟΓΙΣΜΟΣ_ΑΝΑ (ΚΑΕ)'!G215</f>
        <v>0</v>
      </c>
      <c r="G23" s="73">
        <f>'2023 ΠΡΟΥΠΟΛΟΓΙΣΜΟΣ_ΑΝΑ (ΚΑΕ)'!H215</f>
        <v>0</v>
      </c>
      <c r="H23" s="73">
        <f>'2023 ΠΡΟΥΠΟΛΟΓΙΣΜΟΣ_ΑΝΑ (ΚΑΕ)'!I215</f>
        <v>0</v>
      </c>
      <c r="I23" s="73">
        <f>'2023 ΠΡΟΥΠΟΛΟΓΙΣΜΟΣ_ΑΝΑ (ΚΑΕ)'!J215</f>
        <v>0</v>
      </c>
      <c r="J23" s="73">
        <f>'2023 ΠΡΟΥΠΟΛΟΓΙΣΜΟΣ_ΑΝΑ (ΚΑΕ)'!K215</f>
        <v>0</v>
      </c>
      <c r="K23" s="73">
        <f>'2023 ΠΡΟΥΠΟΛΟΓΙΣΜΟΣ_ΑΝΑ (ΚΑΕ)'!L215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'2023 ΠΡΟΥΠΟΛΟΓΙΣΜΟΣ_ΑΝΑ (ΚΑΕ)'!D216</f>
        <v>0</v>
      </c>
      <c r="D24" s="73">
        <f>'2023 ΠΡΟΥΠΟΛΟΓΙΣΜΟΣ_ΑΝΑ (ΚΑΕ)'!E216</f>
        <v>0</v>
      </c>
      <c r="E24" s="73">
        <f>'2023 ΠΡΟΥΠΟΛΟΓΙΣΜΟΣ_ΑΝΑ (ΚΑΕ)'!F216</f>
        <v>0</v>
      </c>
      <c r="F24" s="73">
        <f>'2023 ΠΡΟΥΠΟΛΟΓΙΣΜΟΣ_ΑΝΑ (ΚΑΕ)'!G216</f>
        <v>0</v>
      </c>
      <c r="G24" s="73">
        <f>'2023 ΠΡΟΥΠΟΛΟΓΙΣΜΟΣ_ΑΝΑ (ΚΑΕ)'!H216</f>
        <v>0</v>
      </c>
      <c r="H24" s="73">
        <f>'2023 ΠΡΟΥΠΟΛΟΓΙΣΜΟΣ_ΑΝΑ (ΚΑΕ)'!I216</f>
        <v>0</v>
      </c>
      <c r="I24" s="73">
        <f>'2023 ΠΡΟΥΠΟΛΟΓΙΣΜΟΣ_ΑΝΑ (ΚΑΕ)'!J216</f>
        <v>1470150</v>
      </c>
      <c r="J24" s="73">
        <f>'2023 ΠΡΟΥΠΟΛΟΓΙΣΜΟΣ_ΑΝΑ (ΚΑΕ)'!K216</f>
        <v>0</v>
      </c>
      <c r="K24" s="73">
        <f>'2023 ΠΡΟΥΠΟΛΟΓΙΣΜΟΣ_ΑΝΑ (ΚΑΕ)'!L216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'2023 ΠΡΟΥΠΟΛΟΓΙΣΜΟΣ_ΑΝΑ (ΚΑΕ)'!D217</f>
        <v>0</v>
      </c>
      <c r="D25" s="73">
        <f>'2023 ΠΡΟΥΠΟΛΟΓΙΣΜΟΣ_ΑΝΑ (ΚΑΕ)'!E217</f>
        <v>0</v>
      </c>
      <c r="E25" s="73">
        <f>'2023 ΠΡΟΥΠΟΛΟΓΙΣΜΟΣ_ΑΝΑ (ΚΑΕ)'!F217</f>
        <v>0</v>
      </c>
      <c r="F25" s="73">
        <f>'2023 ΠΡΟΥΠΟΛΟΓΙΣΜΟΣ_ΑΝΑ (ΚΑΕ)'!G217</f>
        <v>0</v>
      </c>
      <c r="G25" s="73">
        <f>'2023 ΠΡΟΥΠΟΛΟΓΙΣΜΟΣ_ΑΝΑ (ΚΑΕ)'!H217</f>
        <v>0</v>
      </c>
      <c r="H25" s="73">
        <f>'2023 ΠΡΟΥΠΟΛΟΓΙΣΜΟΣ_ΑΝΑ (ΚΑΕ)'!I217</f>
        <v>0</v>
      </c>
      <c r="I25" s="73">
        <f>'2023 ΠΡΟΥΠΟΛΟΓΙΣΜΟΣ_ΑΝΑ (ΚΑΕ)'!J217</f>
        <v>264600</v>
      </c>
      <c r="J25" s="73">
        <f>'2023 ΠΡΟΥΠΟΛΟΓΙΣΜΟΣ_ΑΝΑ (ΚΑΕ)'!K217</f>
        <v>0</v>
      </c>
      <c r="K25" s="73">
        <f>'2023 ΠΡΟΥΠΟΛΟΓΙΣΜΟΣ_ΑΝΑ (ΚΑΕ)'!L217</f>
        <v>0</v>
      </c>
      <c r="L25" s="72">
        <f t="shared" si="3"/>
        <v>264600</v>
      </c>
    </row>
    <row r="26" spans="1:12">
      <c r="A26" s="320" t="s">
        <v>293</v>
      </c>
      <c r="B26" s="321" t="s">
        <v>733</v>
      </c>
      <c r="C26" s="322">
        <f>'2023 ΠΡΟΥΠΟΛΟΓΙΣΜΟΣ_ΑΝΑ (ΚΑΕ)'!D218</f>
        <v>0</v>
      </c>
      <c r="D26" s="322">
        <f>'2023 ΠΡΟΥΠΟΛΟΓΙΣΜΟΣ_ΑΝΑ (ΚΑΕ)'!E218</f>
        <v>0</v>
      </c>
      <c r="E26" s="322">
        <f>'2023 ΠΡΟΥΠΟΛΟΓΙΣΜΟΣ_ΑΝΑ (ΚΑΕ)'!F218</f>
        <v>0</v>
      </c>
      <c r="F26" s="322">
        <f>'2023 ΠΡΟΥΠΟΛΟΓΙΣΜΟΣ_ΑΝΑ (ΚΑΕ)'!G218</f>
        <v>0</v>
      </c>
      <c r="G26" s="322">
        <f>'2023 ΠΡΟΥΠΟΛΟΓΙΣΜΟΣ_ΑΝΑ (ΚΑΕ)'!H218</f>
        <v>0</v>
      </c>
      <c r="H26" s="322">
        <f>'2023 ΠΡΟΥΠΟΛΟΓΙΣΜΟΣ_ΑΝΑ (ΚΑΕ)'!I218</f>
        <v>0</v>
      </c>
      <c r="I26" s="322">
        <f>'2023 ΠΡΟΥΠΟΛΟΓΙΣΜΟΣ_ΑΝΑ (ΚΑΕ)'!J218</f>
        <v>3038000</v>
      </c>
      <c r="J26" s="322">
        <f>'2023 ΠΡΟΥΠΟΛΟΓΙΣΜΟΣ_ΑΝΑ (ΚΑΕ)'!K218</f>
        <v>0</v>
      </c>
      <c r="K26" s="322">
        <f>'2023 ΠΡΟΥΠΟΛΟΓΙΣΜΟΣ_ΑΝΑ (ΚΑΕ)'!L218</f>
        <v>0</v>
      </c>
      <c r="L26" s="72">
        <f t="shared" si="3"/>
        <v>3038000</v>
      </c>
    </row>
    <row r="27" spans="1:12" ht="23.25" thickBot="1">
      <c r="A27" s="56" t="s">
        <v>293</v>
      </c>
      <c r="B27" s="74" t="s">
        <v>624</v>
      </c>
      <c r="C27" s="75">
        <f>'2023 ΠΡΟΥΠΟΛΟΓΙΣΜΟΣ_ΑΝΑ (ΚΑΕ)'!D244</f>
        <v>0</v>
      </c>
      <c r="D27" s="75">
        <f>'2023 ΠΡΟΥΠΟΛΟΓΙΣΜΟΣ_ΑΝΑ (ΚΑΕ)'!E244</f>
        <v>0</v>
      </c>
      <c r="E27" s="75">
        <f>'2023 ΠΡΟΥΠΟΛΟΓΙΣΜΟΣ_ΑΝΑ (ΚΑΕ)'!F244</f>
        <v>0</v>
      </c>
      <c r="F27" s="75">
        <f>'2023 ΠΡΟΥΠΟΛΟΓΙΣΜΟΣ_ΑΝΑ (ΚΑΕ)'!G244</f>
        <v>0</v>
      </c>
      <c r="G27" s="75">
        <f>'2023 ΠΡΟΥΠΟΛΟΓΙΣΜΟΣ_ΑΝΑ (ΚΑΕ)'!H244</f>
        <v>0</v>
      </c>
      <c r="H27" s="75">
        <f>'2023 ΠΡΟΥΠΟΛΟΓΙΣΜΟΣ_ΑΝΑ (ΚΑΕ)'!I244</f>
        <v>0</v>
      </c>
      <c r="I27" s="75">
        <f>'2023 ΠΡΟΥΠΟΛΟΓΙΣΜΟΣ_ΑΝΑ (ΚΑΕ)'!J244</f>
        <v>557902.49999999988</v>
      </c>
      <c r="J27" s="75">
        <f>'2023 ΠΡΟΥΠΟΛΟΓΙΣΜΟΣ_ΑΝΑ (ΚΑΕ)'!K244</f>
        <v>0</v>
      </c>
      <c r="K27" s="75">
        <f>'2023 ΠΡΟΥΠΟΛΟΓΙΣΜΟΣ_ΑΝΑ (ΚΑΕ)'!L244</f>
        <v>0</v>
      </c>
      <c r="L27" s="72">
        <f t="shared" si="3"/>
        <v>557902.49999999988</v>
      </c>
    </row>
    <row r="28" spans="1:12" ht="18.75" customHeight="1" thickBot="1">
      <c r="A28" s="68"/>
      <c r="B28" s="161" t="s">
        <v>737</v>
      </c>
      <c r="C28" s="77">
        <f t="shared" ref="C28:L28" si="4">SUM(C22:C27)</f>
        <v>530043.67999999993</v>
      </c>
      <c r="D28" s="77">
        <f t="shared" si="4"/>
        <v>293706.05</v>
      </c>
      <c r="E28" s="77">
        <f t="shared" si="4"/>
        <v>121699.66</v>
      </c>
      <c r="F28" s="77">
        <f t="shared" si="4"/>
        <v>268355.40000000002</v>
      </c>
      <c r="G28" s="77">
        <f t="shared" si="4"/>
        <v>385410.26</v>
      </c>
      <c r="H28" s="77">
        <f t="shared" si="4"/>
        <v>105053.66</v>
      </c>
      <c r="I28" s="77">
        <f t="shared" si="4"/>
        <v>8591411.2699999996</v>
      </c>
      <c r="J28" s="77">
        <f t="shared" si="4"/>
        <v>151575.53999999998</v>
      </c>
      <c r="K28" s="77">
        <f t="shared" si="4"/>
        <v>27655.98</v>
      </c>
      <c r="L28" s="78">
        <f t="shared" si="4"/>
        <v>10474911.5</v>
      </c>
    </row>
    <row r="29" spans="1:12" ht="27.75" customHeight="1">
      <c r="A29" s="56" t="s">
        <v>293</v>
      </c>
      <c r="B29" s="162" t="s">
        <v>767</v>
      </c>
      <c r="C29" s="79">
        <f>'2023 ΠΡΟΥΠΟΛΟΓΙΣΜΟΣ_ΑΝΑ (ΚΑΕ)'!D434</f>
        <v>48185.62</v>
      </c>
      <c r="D29" s="79">
        <f>'2023 ΠΡΟΥΠΟΛΟΓΙΣΜΟΣ_ΑΝΑ (ΚΑΕ)'!E434</f>
        <v>14685.109999999999</v>
      </c>
      <c r="E29" s="79">
        <f>'2023 ΠΡΟΥΠΟΛΟΓΙΣΜΟΣ_ΑΝΑ (ΚΑΕ)'!F434</f>
        <v>10782.66</v>
      </c>
      <c r="F29" s="79">
        <f>'2023 ΠΡΟΥΠΟΛΟΓΙΣΜΟΣ_ΑΝΑ (ΚΑΕ)'!G434</f>
        <v>14150.279999999999</v>
      </c>
      <c r="G29" s="79">
        <f>'2023 ΠΡΟΥΠΟΛΟΓΙΣΜΟΣ_ΑΝΑ (ΚΑΕ)'!H434</f>
        <v>28633.94</v>
      </c>
      <c r="H29" s="79">
        <f>'2023 ΠΡΟΥΠΟΛΟΓΙΣΜΟΣ_ΑΝΑ (ΚΑΕ)'!I434</f>
        <v>10842.4</v>
      </c>
      <c r="I29" s="79">
        <f>'2023 ΠΡΟΥΠΟΛΟΓΙΣΜΟΣ_ΑΝΑ (ΚΑΕ)'!J434</f>
        <v>158124.68000000002</v>
      </c>
      <c r="J29" s="79">
        <f>'2023 ΠΡΟΥΠΟΛΟΓΙΣΜΟΣ_ΑΝΑ (ΚΑΕ)'!K434</f>
        <v>197.87</v>
      </c>
      <c r="K29" s="79">
        <f>'2023 ΠΡΟΥΠΟΛΟΓΙΣΜΟΣ_ΑΝΑ (ΚΑΕ)'!L434</f>
        <v>0</v>
      </c>
      <c r="L29" s="79">
        <f>SUM(C29:K29)</f>
        <v>285602.56</v>
      </c>
    </row>
    <row r="30" spans="1:12" ht="27.75" customHeight="1">
      <c r="A30" s="360"/>
      <c r="B30" s="162" t="s">
        <v>768</v>
      </c>
      <c r="C30" s="79">
        <f>'2023 ΠΡΟΥΠΟΛΟΓΙΣΜΟΣ_ΑΝΑ (ΚΑΕ)'!D435</f>
        <v>0</v>
      </c>
      <c r="D30" s="79">
        <f>'2023 ΠΡΟΥΠΟΛΟΓΙΣΜΟΣ_ΑΝΑ (ΚΑΕ)'!E435</f>
        <v>0</v>
      </c>
      <c r="E30" s="79">
        <f>'2023 ΠΡΟΥΠΟΛΟΓΙΣΜΟΣ_ΑΝΑ (ΚΑΕ)'!F435</f>
        <v>0</v>
      </c>
      <c r="F30" s="79">
        <f>'2023 ΠΡΟΥΠΟΛΟΓΙΣΜΟΣ_ΑΝΑ (ΚΑΕ)'!G435</f>
        <v>0</v>
      </c>
      <c r="G30" s="79">
        <f>'2023 ΠΡΟΥΠΟΛΟΓΙΣΜΟΣ_ΑΝΑ (ΚΑΕ)'!H435</f>
        <v>0</v>
      </c>
      <c r="H30" s="79">
        <f>'2023 ΠΡΟΥΠΟΛΟΓΙΣΜΟΣ_ΑΝΑ (ΚΑΕ)'!I435</f>
        <v>0</v>
      </c>
      <c r="I30" s="79">
        <f>'2023 ΠΡΟΥΠΟΛΟΓΙΣΜΟΣ_ΑΝΑ (ΚΑΕ)'!J435</f>
        <v>0</v>
      </c>
      <c r="J30" s="79">
        <f>'2023 ΠΡΟΥΠΟΛΟΓΙΣΜΟΣ_ΑΝΑ (ΚΑΕ)'!K435</f>
        <v>0</v>
      </c>
      <c r="K30" s="79">
        <f>'2023 ΠΡΟΥΠΟΛΟΓΙΣΜΟΣ_ΑΝΑ (ΚΑΕ)'!L435</f>
        <v>0</v>
      </c>
      <c r="L30" s="79">
        <f>SUM(C30:K30)</f>
        <v>0</v>
      </c>
    </row>
    <row r="31" spans="1:12" ht="19.5" customHeight="1">
      <c r="A31" s="56" t="s">
        <v>293</v>
      </c>
      <c r="B31" s="162" t="s">
        <v>769</v>
      </c>
      <c r="C31" s="80">
        <f>SUM('2023 ΠΡΟΥΠΟΛΟΓΙΣΜΟΣ_ΑΝΑ (ΚΑΕ)'!D436)</f>
        <v>0</v>
      </c>
      <c r="D31" s="80">
        <f>SUM('2023 ΠΡΟΥΠΟΛΟΓΙΣΜΟΣ_ΑΝΑ (ΚΑΕ)'!E436)</f>
        <v>0</v>
      </c>
      <c r="E31" s="80">
        <f>SUM('2023 ΠΡΟΥΠΟΛΟΓΙΣΜΟΣ_ΑΝΑ (ΚΑΕ)'!F436)</f>
        <v>0</v>
      </c>
      <c r="F31" s="80">
        <f>SUM('2023 ΠΡΟΥΠΟΛΟΓΙΣΜΟΣ_ΑΝΑ (ΚΑΕ)'!G436)</f>
        <v>0</v>
      </c>
      <c r="G31" s="80">
        <f>SUM('2023 ΠΡΟΥΠΟΛΟΓΙΣΜΟΣ_ΑΝΑ (ΚΑΕ)'!H436)</f>
        <v>0</v>
      </c>
      <c r="H31" s="80">
        <f>SUM('2023 ΠΡΟΥΠΟΛΟΓΙΣΜΟΣ_ΑΝΑ (ΚΑΕ)'!I436)</f>
        <v>0</v>
      </c>
      <c r="I31" s="80">
        <f>SUM('2023 ΠΡΟΥΠΟΛΟΓΙΣΜΟΣ_ΑΝΑ (ΚΑΕ)'!J436)</f>
        <v>72050.94</v>
      </c>
      <c r="J31" s="80">
        <f>SUM('2023 ΠΡΟΥΠΟΛΟΓΙΣΜΟΣ_ΑΝΑ (ΚΑΕ)'!K436)</f>
        <v>0</v>
      </c>
      <c r="K31" s="80">
        <f>SUM('2023 ΠΡΟΥΠΟΛΟΓΙΣΜΟΣ_ΑΝΑ (ΚΑΕ)'!L436)</f>
        <v>0</v>
      </c>
      <c r="L31" s="79">
        <f t="shared" ref="L31:L33" si="5">SUM(C31:K31)</f>
        <v>72050.94</v>
      </c>
    </row>
    <row r="32" spans="1:12" ht="24" customHeight="1">
      <c r="A32" s="56" t="s">
        <v>293</v>
      </c>
      <c r="B32" s="162" t="s">
        <v>770</v>
      </c>
      <c r="C32" s="81">
        <f>SUM('2023 ΠΡΟΥΠΟΛΟΓΙΣΜΟΣ_ΑΝΑ (ΚΑΕ)'!D437)</f>
        <v>0</v>
      </c>
      <c r="D32" s="81">
        <f>SUM('2023 ΠΡΟΥΠΟΛΟΓΙΣΜΟΣ_ΑΝΑ (ΚΑΕ)'!E437)</f>
        <v>0</v>
      </c>
      <c r="E32" s="81">
        <f>SUM('2023 ΠΡΟΥΠΟΛΟΓΙΣΜΟΣ_ΑΝΑ (ΚΑΕ)'!F437)</f>
        <v>0</v>
      </c>
      <c r="F32" s="81">
        <f>SUM('2023 ΠΡΟΥΠΟΛΟΓΙΣΜΟΣ_ΑΝΑ (ΚΑΕ)'!G437)</f>
        <v>0</v>
      </c>
      <c r="G32" s="81">
        <f>SUM('2023 ΠΡΟΥΠΟΛΟΓΙΣΜΟΣ_ΑΝΑ (ΚΑΕ)'!H437)</f>
        <v>0</v>
      </c>
      <c r="H32" s="81">
        <f>SUM('2023 ΠΡΟΥΠΟΛΟΓΙΣΜΟΣ_ΑΝΑ (ΚΑΕ)'!I437)</f>
        <v>0</v>
      </c>
      <c r="I32" s="81">
        <f>SUM('2023 ΠΡΟΥΠΟΛΟΓΙΣΜΟΣ_ΑΝΑ (ΚΑΕ)'!J437)</f>
        <v>0</v>
      </c>
      <c r="J32" s="81">
        <f>SUM('2023 ΠΡΟΥΠΟΛΟΓΙΣΜΟΣ_ΑΝΑ (ΚΑΕ)'!K437)</f>
        <v>0</v>
      </c>
      <c r="K32" s="81">
        <f>SUM('2023 ΠΡΟΥΠΟΛΟΓΙΣΜΟΣ_ΑΝΑ (ΚΑΕ)'!L437)</f>
        <v>0</v>
      </c>
      <c r="L32" s="79">
        <f t="shared" si="5"/>
        <v>0</v>
      </c>
    </row>
    <row r="33" spans="1:12" ht="24" customHeight="1">
      <c r="A33" s="320" t="s">
        <v>293</v>
      </c>
      <c r="B33" s="162" t="s">
        <v>771</v>
      </c>
      <c r="C33" s="323">
        <f>'2023 ΠΡΟΥΠΟΛΟΓΙΣΜΟΣ_ΑΝΑ (ΚΑΕ)'!D438</f>
        <v>0</v>
      </c>
      <c r="D33" s="323">
        <f>'2023 ΠΡΟΥΠΟΛΟΓΙΣΜΟΣ_ΑΝΑ (ΚΑΕ)'!E438</f>
        <v>0</v>
      </c>
      <c r="E33" s="323">
        <f>'2023 ΠΡΟΥΠΟΛΟΓΙΣΜΟΣ_ΑΝΑ (ΚΑΕ)'!F438</f>
        <v>0</v>
      </c>
      <c r="F33" s="323">
        <f>'2023 ΠΡΟΥΠΟΛΟΓΙΣΜΟΣ_ΑΝΑ (ΚΑΕ)'!G438</f>
        <v>0</v>
      </c>
      <c r="G33" s="323">
        <f>'2023 ΠΡΟΥΠΟΛΟΓΙΣΜΟΣ_ΑΝΑ (ΚΑΕ)'!H438</f>
        <v>0</v>
      </c>
      <c r="H33" s="323">
        <f>'2023 ΠΡΟΥΠΟΛΟΓΙΣΜΟΣ_ΑΝΑ (ΚΑΕ)'!I438</f>
        <v>0</v>
      </c>
      <c r="I33" s="323">
        <f>'2023 ΠΡΟΥΠΟΛΟΓΙΣΜΟΣ_ΑΝΑ (ΚΑΕ)'!J438</f>
        <v>0</v>
      </c>
      <c r="J33" s="323">
        <f>'2023 ΠΡΟΥΠΟΛΟΓΙΣΜΟΣ_ΑΝΑ (ΚΑΕ)'!K438</f>
        <v>0</v>
      </c>
      <c r="K33" s="323">
        <f>'2023 ΠΡΟΥΠΟΛΟΓΙΣΜΟΣ_ΑΝΑ (ΚΑΕ)'!L438</f>
        <v>0</v>
      </c>
      <c r="L33" s="79">
        <f t="shared" si="5"/>
        <v>0</v>
      </c>
    </row>
    <row r="34" spans="1:12">
      <c r="A34" s="68"/>
      <c r="B34" s="361" t="s">
        <v>625</v>
      </c>
      <c r="C34" s="82">
        <f>SUM(C29:C33)</f>
        <v>48185.62</v>
      </c>
      <c r="D34" s="82">
        <f t="shared" ref="D34:L34" si="6">SUM(D29:D33)</f>
        <v>14685.109999999999</v>
      </c>
      <c r="E34" s="82">
        <f t="shared" si="6"/>
        <v>10782.66</v>
      </c>
      <c r="F34" s="82">
        <f t="shared" si="6"/>
        <v>14150.279999999999</v>
      </c>
      <c r="G34" s="82">
        <f t="shared" si="6"/>
        <v>28633.94</v>
      </c>
      <c r="H34" s="82">
        <f t="shared" si="6"/>
        <v>10842.4</v>
      </c>
      <c r="I34" s="82">
        <f t="shared" si="6"/>
        <v>230175.62000000002</v>
      </c>
      <c r="J34" s="82">
        <f t="shared" si="6"/>
        <v>197.87</v>
      </c>
      <c r="K34" s="82">
        <f t="shared" si="6"/>
        <v>0</v>
      </c>
      <c r="L34" s="82">
        <f t="shared" si="6"/>
        <v>357653.5</v>
      </c>
    </row>
    <row r="35" spans="1:12" ht="33.75" customHeight="1">
      <c r="A35" s="76"/>
      <c r="B35" s="160" t="s">
        <v>626</v>
      </c>
      <c r="C35" s="83">
        <f t="shared" ref="C35:L35" si="7">C28+C34</f>
        <v>578229.29999999993</v>
      </c>
      <c r="D35" s="83">
        <f t="shared" si="7"/>
        <v>308391.15999999997</v>
      </c>
      <c r="E35" s="83">
        <f t="shared" si="7"/>
        <v>132482.32</v>
      </c>
      <c r="F35" s="83">
        <f t="shared" si="7"/>
        <v>282505.68000000005</v>
      </c>
      <c r="G35" s="83">
        <f t="shared" si="7"/>
        <v>414044.2</v>
      </c>
      <c r="H35" s="83">
        <f t="shared" si="7"/>
        <v>115896.06</v>
      </c>
      <c r="I35" s="83">
        <f t="shared" si="7"/>
        <v>8821586.8899999987</v>
      </c>
      <c r="J35" s="83">
        <f t="shared" si="7"/>
        <v>151773.40999999997</v>
      </c>
      <c r="K35" s="83">
        <f t="shared" si="7"/>
        <v>27655.98</v>
      </c>
      <c r="L35" s="83">
        <f t="shared" si="7"/>
        <v>10832565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1086"/>
      <c r="C37" s="1087"/>
      <c r="D37" s="1087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Ruler="0" showWhiteSpace="0" topLeftCell="A28" zoomScaleNormal="100" workbookViewId="0">
      <selection activeCell="J38" sqref="J38"/>
    </sheetView>
  </sheetViews>
  <sheetFormatPr defaultColWidth="9.140625" defaultRowHeight="12.75"/>
  <cols>
    <col min="1" max="1" width="21" style="436" customWidth="1"/>
    <col min="2" max="2" width="50" style="506" customWidth="1"/>
    <col min="3" max="3" width="13.140625" style="402" customWidth="1"/>
    <col min="4" max="4" width="31.140625" style="436" customWidth="1"/>
    <col min="5" max="5" width="25.28515625" style="506" customWidth="1"/>
    <col min="6" max="6" width="27.5703125" style="506" customWidth="1"/>
    <col min="7" max="7" width="19" style="506" customWidth="1"/>
    <col min="8" max="8" width="23.85546875" style="506" customWidth="1"/>
    <col min="9" max="9" width="15.28515625" style="506" customWidth="1"/>
    <col min="10" max="10" width="17.7109375" style="506" customWidth="1"/>
    <col min="11" max="16384" width="9.140625" style="506"/>
  </cols>
  <sheetData>
    <row r="1" spans="1:10" ht="15">
      <c r="A1" s="746" t="s">
        <v>927</v>
      </c>
      <c r="B1" s="747" t="s">
        <v>928</v>
      </c>
      <c r="C1" s="748"/>
    </row>
    <row r="2" spans="1:10" s="430" customFormat="1" ht="23.25" customHeight="1">
      <c r="A2" s="1088" t="s">
        <v>929</v>
      </c>
      <c r="B2" s="1088"/>
      <c r="C2" s="749"/>
      <c r="D2" s="750"/>
    </row>
    <row r="3" spans="1:10" s="430" customFormat="1" ht="31.5" customHeight="1">
      <c r="A3" s="751" t="s">
        <v>808</v>
      </c>
      <c r="B3" s="752" t="s">
        <v>930</v>
      </c>
      <c r="C3" s="753" t="s">
        <v>810</v>
      </c>
      <c r="D3" s="750"/>
      <c r="E3" s="754" t="s">
        <v>1030</v>
      </c>
      <c r="F3" s="755" t="s">
        <v>1031</v>
      </c>
      <c r="G3" s="756" t="s">
        <v>1174</v>
      </c>
      <c r="H3" s="757" t="s">
        <v>1175</v>
      </c>
      <c r="I3" s="756" t="s">
        <v>1174</v>
      </c>
      <c r="J3" s="757" t="s">
        <v>1175</v>
      </c>
    </row>
    <row r="4" spans="1:10" ht="30">
      <c r="A4" s="758" t="s">
        <v>403</v>
      </c>
      <c r="B4" s="759" t="s">
        <v>946</v>
      </c>
      <c r="C4" s="760">
        <v>14800</v>
      </c>
      <c r="E4" s="761"/>
      <c r="F4" s="762"/>
      <c r="G4" s="762"/>
      <c r="H4" s="763">
        <f t="shared" ref="H4:J36" si="0">G4+F4+E4+C4</f>
        <v>14800</v>
      </c>
      <c r="I4" s="1017"/>
      <c r="J4" s="763">
        <f t="shared" si="0"/>
        <v>14800</v>
      </c>
    </row>
    <row r="5" spans="1:10" s="431" customFormat="1" ht="16.5" customHeight="1">
      <c r="A5" s="764" t="s">
        <v>425</v>
      </c>
      <c r="B5" s="765" t="s">
        <v>932</v>
      </c>
      <c r="C5" s="766">
        <v>80340</v>
      </c>
      <c r="D5" s="767"/>
      <c r="E5" s="768"/>
      <c r="F5" s="769"/>
      <c r="G5" s="770"/>
      <c r="H5" s="763">
        <f t="shared" si="0"/>
        <v>80340</v>
      </c>
      <c r="I5" s="1018"/>
      <c r="J5" s="763">
        <f t="shared" si="0"/>
        <v>80340</v>
      </c>
    </row>
    <row r="6" spans="1:10" s="431" customFormat="1" ht="16.5" customHeight="1">
      <c r="A6" s="764" t="s">
        <v>424</v>
      </c>
      <c r="B6" s="765" t="s">
        <v>933</v>
      </c>
      <c r="C6" s="766">
        <f>109100-30000</f>
        <v>79100</v>
      </c>
      <c r="D6" s="771" t="s">
        <v>1188</v>
      </c>
      <c r="E6" s="772"/>
      <c r="F6" s="773"/>
      <c r="G6" s="774">
        <v>30000</v>
      </c>
      <c r="H6" s="763">
        <f>G6+F6+E6+C6</f>
        <v>109100</v>
      </c>
      <c r="I6" s="1018"/>
      <c r="J6" s="763">
        <f>I6+H6+G6+E6</f>
        <v>139100</v>
      </c>
    </row>
    <row r="7" spans="1:10" s="431" customFormat="1" ht="16.5" customHeight="1">
      <c r="A7" s="775" t="s">
        <v>1189</v>
      </c>
      <c r="B7" s="776" t="s">
        <v>1190</v>
      </c>
      <c r="C7" s="777"/>
      <c r="D7" s="771"/>
      <c r="E7" s="772"/>
      <c r="F7" s="773"/>
      <c r="G7" s="774"/>
      <c r="H7" s="763">
        <f t="shared" si="0"/>
        <v>0</v>
      </c>
      <c r="I7" s="1018">
        <v>200</v>
      </c>
      <c r="J7" s="763">
        <f t="shared" si="0"/>
        <v>200</v>
      </c>
    </row>
    <row r="8" spans="1:10" s="431" customFormat="1" ht="16.5" customHeight="1">
      <c r="A8" s="764" t="s">
        <v>428</v>
      </c>
      <c r="B8" s="765" t="s">
        <v>934</v>
      </c>
      <c r="C8" s="778">
        <v>79700</v>
      </c>
      <c r="D8" s="767"/>
      <c r="E8" s="768"/>
      <c r="F8" s="769"/>
      <c r="G8" s="770"/>
      <c r="H8" s="763">
        <f t="shared" si="0"/>
        <v>79700</v>
      </c>
      <c r="I8" s="1018"/>
      <c r="J8" s="763">
        <f t="shared" si="0"/>
        <v>79700</v>
      </c>
    </row>
    <row r="9" spans="1:10" s="431" customFormat="1" ht="16.5" customHeight="1">
      <c r="A9" s="775" t="s">
        <v>1191</v>
      </c>
      <c r="B9" s="776" t="s">
        <v>1192</v>
      </c>
      <c r="C9" s="779"/>
      <c r="D9" s="771"/>
      <c r="E9" s="772"/>
      <c r="F9" s="773"/>
      <c r="G9" s="774"/>
      <c r="H9" s="763">
        <f t="shared" si="0"/>
        <v>0</v>
      </c>
      <c r="I9" s="1018">
        <v>4000</v>
      </c>
      <c r="J9" s="763">
        <f t="shared" si="0"/>
        <v>4000</v>
      </c>
    </row>
    <row r="10" spans="1:10" s="434" customFormat="1" ht="15.75" customHeight="1">
      <c r="A10" s="780" t="s">
        <v>433</v>
      </c>
      <c r="B10" s="781" t="s">
        <v>944</v>
      </c>
      <c r="C10" s="766">
        <v>14000</v>
      </c>
      <c r="D10" s="782"/>
      <c r="E10" s="783"/>
      <c r="F10" s="784"/>
      <c r="G10" s="785"/>
      <c r="H10" s="763">
        <f t="shared" si="0"/>
        <v>14000</v>
      </c>
      <c r="I10" s="1019"/>
      <c r="J10" s="763">
        <f t="shared" si="0"/>
        <v>14000</v>
      </c>
    </row>
    <row r="11" spans="1:10" s="434" customFormat="1" ht="51">
      <c r="A11" s="786" t="s">
        <v>443</v>
      </c>
      <c r="B11" s="787" t="s">
        <v>833</v>
      </c>
      <c r="C11" s="788">
        <v>2000</v>
      </c>
      <c r="D11" s="789" t="s">
        <v>1193</v>
      </c>
      <c r="E11" s="783">
        <v>1000</v>
      </c>
      <c r="F11" s="784"/>
      <c r="G11" s="790"/>
      <c r="H11" s="763">
        <f t="shared" si="0"/>
        <v>3000</v>
      </c>
      <c r="I11" s="1021">
        <v>1965.99</v>
      </c>
      <c r="J11" s="763">
        <f t="shared" si="0"/>
        <v>5965.99</v>
      </c>
    </row>
    <row r="12" spans="1:10" s="430" customFormat="1" ht="24" customHeight="1">
      <c r="A12" s="786" t="s">
        <v>444</v>
      </c>
      <c r="B12" s="787" t="s">
        <v>834</v>
      </c>
      <c r="C12" s="788">
        <v>2000</v>
      </c>
      <c r="D12" s="791" t="s">
        <v>1194</v>
      </c>
      <c r="E12" s="792">
        <v>540</v>
      </c>
      <c r="F12" s="754"/>
      <c r="G12" s="793"/>
      <c r="H12" s="763">
        <f t="shared" si="0"/>
        <v>2540</v>
      </c>
      <c r="I12" s="1020"/>
      <c r="J12" s="763">
        <f t="shared" si="0"/>
        <v>3080</v>
      </c>
    </row>
    <row r="13" spans="1:10" s="434" customFormat="1" ht="28.15" customHeight="1">
      <c r="A13" s="432" t="s">
        <v>940</v>
      </c>
      <c r="B13" s="432" t="s">
        <v>941</v>
      </c>
      <c r="C13" s="433">
        <v>1000</v>
      </c>
      <c r="D13" s="794" t="s">
        <v>1195</v>
      </c>
      <c r="E13" s="795">
        <v>475</v>
      </c>
      <c r="F13" s="784"/>
      <c r="G13" s="785"/>
      <c r="H13" s="763">
        <f t="shared" si="0"/>
        <v>1475</v>
      </c>
      <c r="I13" s="1019"/>
      <c r="J13" s="763">
        <f t="shared" si="0"/>
        <v>1950</v>
      </c>
    </row>
    <row r="14" spans="1:10" s="431" customFormat="1" ht="29.25" customHeight="1">
      <c r="A14" s="796" t="s">
        <v>446</v>
      </c>
      <c r="B14" s="797" t="s">
        <v>936</v>
      </c>
      <c r="C14" s="798">
        <v>4500</v>
      </c>
      <c r="D14" s="799"/>
      <c r="E14" s="768"/>
      <c r="F14" s="769"/>
      <c r="G14" s="770"/>
      <c r="H14" s="763">
        <f t="shared" si="0"/>
        <v>4500</v>
      </c>
      <c r="I14" s="1018"/>
      <c r="J14" s="763">
        <f t="shared" si="0"/>
        <v>4500</v>
      </c>
    </row>
    <row r="15" spans="1:10" ht="38.25">
      <c r="A15" s="786" t="s">
        <v>447</v>
      </c>
      <c r="B15" s="787" t="s">
        <v>836</v>
      </c>
      <c r="C15" s="788">
        <v>500</v>
      </c>
      <c r="D15" s="789" t="s">
        <v>1196</v>
      </c>
      <c r="E15" s="761">
        <v>500</v>
      </c>
      <c r="F15" s="762"/>
      <c r="G15" s="800"/>
      <c r="H15" s="763">
        <f t="shared" si="0"/>
        <v>1000</v>
      </c>
      <c r="I15" s="1017"/>
      <c r="J15" s="763">
        <f t="shared" si="0"/>
        <v>1500</v>
      </c>
    </row>
    <row r="16" spans="1:10" ht="25.5">
      <c r="A16" s="801" t="s">
        <v>449</v>
      </c>
      <c r="B16" s="802" t="s">
        <v>1032</v>
      </c>
      <c r="C16" s="788">
        <v>0</v>
      </c>
      <c r="D16" s="803" t="s">
        <v>1197</v>
      </c>
      <c r="E16" s="761">
        <v>400</v>
      </c>
      <c r="F16" s="762"/>
      <c r="G16" s="800"/>
      <c r="H16" s="763">
        <f t="shared" si="0"/>
        <v>400</v>
      </c>
      <c r="I16" s="1017"/>
      <c r="J16" s="763">
        <f t="shared" si="0"/>
        <v>800</v>
      </c>
    </row>
    <row r="17" spans="1:10" s="434" customFormat="1" ht="16.5" customHeight="1">
      <c r="A17" s="435" t="s">
        <v>451</v>
      </c>
      <c r="B17" s="435" t="s">
        <v>942</v>
      </c>
      <c r="C17" s="798">
        <v>500</v>
      </c>
      <c r="D17" s="782"/>
      <c r="E17" s="783"/>
      <c r="F17" s="784"/>
      <c r="G17" s="785"/>
      <c r="H17" s="763">
        <f t="shared" si="0"/>
        <v>500</v>
      </c>
      <c r="I17" s="1019"/>
      <c r="J17" s="763">
        <f t="shared" si="0"/>
        <v>500</v>
      </c>
    </row>
    <row r="18" spans="1:10" s="434" customFormat="1" ht="15.75" customHeight="1">
      <c r="A18" s="432" t="s">
        <v>451</v>
      </c>
      <c r="B18" s="432" t="s">
        <v>943</v>
      </c>
      <c r="C18" s="778">
        <v>210</v>
      </c>
      <c r="D18" s="782"/>
      <c r="E18" s="804"/>
      <c r="F18" s="784"/>
      <c r="G18" s="785"/>
      <c r="H18" s="763">
        <f t="shared" si="0"/>
        <v>210</v>
      </c>
      <c r="I18" s="1019"/>
      <c r="J18" s="763">
        <f t="shared" si="0"/>
        <v>210</v>
      </c>
    </row>
    <row r="19" spans="1:10" ht="15" customHeight="1">
      <c r="A19" s="786" t="s">
        <v>363</v>
      </c>
      <c r="B19" s="787" t="s">
        <v>945</v>
      </c>
      <c r="C19" s="805">
        <v>500</v>
      </c>
      <c r="D19" s="806" t="s">
        <v>1198</v>
      </c>
      <c r="E19" s="761">
        <v>5500</v>
      </c>
      <c r="F19" s="762"/>
      <c r="G19" s="800"/>
      <c r="H19" s="763">
        <f t="shared" si="0"/>
        <v>6000</v>
      </c>
      <c r="I19" s="1017"/>
      <c r="J19" s="763">
        <f t="shared" si="0"/>
        <v>11500</v>
      </c>
    </row>
    <row r="20" spans="1:10" s="431" customFormat="1" ht="39.75" customHeight="1">
      <c r="A20" s="796" t="s">
        <v>938</v>
      </c>
      <c r="B20" s="797" t="s">
        <v>939</v>
      </c>
      <c r="C20" s="798">
        <v>500</v>
      </c>
      <c r="D20" s="767"/>
      <c r="E20" s="768"/>
      <c r="F20" s="769"/>
      <c r="G20" s="770"/>
      <c r="H20" s="763">
        <f t="shared" si="0"/>
        <v>500</v>
      </c>
      <c r="I20" s="1018"/>
      <c r="J20" s="763">
        <f t="shared" si="0"/>
        <v>500</v>
      </c>
    </row>
    <row r="21" spans="1:10" s="431" customFormat="1" ht="39.75" customHeight="1">
      <c r="A21" s="807" t="s">
        <v>8</v>
      </c>
      <c r="B21" s="808" t="s">
        <v>994</v>
      </c>
      <c r="C21" s="809">
        <v>1500</v>
      </c>
      <c r="D21" s="789" t="s">
        <v>1199</v>
      </c>
      <c r="E21" s="768">
        <v>300</v>
      </c>
      <c r="F21" s="769"/>
      <c r="G21" s="769"/>
      <c r="H21" s="763">
        <f t="shared" si="0"/>
        <v>1800</v>
      </c>
      <c r="I21" s="1018"/>
      <c r="J21" s="763">
        <f t="shared" si="0"/>
        <v>2100</v>
      </c>
    </row>
    <row r="22" spans="1:10" s="431" customFormat="1" ht="39.75" customHeight="1">
      <c r="A22" s="807" t="s">
        <v>11</v>
      </c>
      <c r="B22" s="808" t="s">
        <v>1033</v>
      </c>
      <c r="C22" s="809">
        <v>0</v>
      </c>
      <c r="D22" s="789" t="s">
        <v>1200</v>
      </c>
      <c r="E22" s="768">
        <v>10200</v>
      </c>
      <c r="F22" s="769"/>
      <c r="G22" s="769"/>
      <c r="H22" s="763">
        <f t="shared" si="0"/>
        <v>10200</v>
      </c>
      <c r="I22" s="1018"/>
      <c r="J22" s="763">
        <f t="shared" si="0"/>
        <v>20400</v>
      </c>
    </row>
    <row r="23" spans="1:10" s="431" customFormat="1" ht="39.75" customHeight="1">
      <c r="A23" s="807" t="s">
        <v>12</v>
      </c>
      <c r="B23" s="808" t="s">
        <v>1034</v>
      </c>
      <c r="C23" s="809">
        <v>0</v>
      </c>
      <c r="D23" s="806" t="s">
        <v>1201</v>
      </c>
      <c r="E23" s="768">
        <v>1250</v>
      </c>
      <c r="F23" s="769"/>
      <c r="G23" s="769"/>
      <c r="H23" s="763">
        <f t="shared" si="0"/>
        <v>1250</v>
      </c>
      <c r="I23" s="1018"/>
      <c r="J23" s="763">
        <f t="shared" si="0"/>
        <v>2500</v>
      </c>
    </row>
    <row r="24" spans="1:10" s="431" customFormat="1" ht="39.75" customHeight="1">
      <c r="A24" s="807" t="s">
        <v>20</v>
      </c>
      <c r="B24" s="808" t="s">
        <v>995</v>
      </c>
      <c r="C24" s="809">
        <v>250</v>
      </c>
      <c r="D24" s="767"/>
      <c r="E24" s="768"/>
      <c r="F24" s="769"/>
      <c r="G24" s="769"/>
      <c r="H24" s="763">
        <f t="shared" si="0"/>
        <v>250</v>
      </c>
      <c r="I24" s="1018"/>
      <c r="J24" s="763">
        <f t="shared" si="0"/>
        <v>250</v>
      </c>
    </row>
    <row r="25" spans="1:10" s="431" customFormat="1" ht="39.75" customHeight="1">
      <c r="A25" s="807" t="s">
        <v>22</v>
      </c>
      <c r="B25" s="808" t="s">
        <v>1035</v>
      </c>
      <c r="C25" s="809">
        <v>0</v>
      </c>
      <c r="D25" s="806" t="s">
        <v>1202</v>
      </c>
      <c r="E25" s="768">
        <v>6000</v>
      </c>
      <c r="F25" s="769"/>
      <c r="G25" s="769"/>
      <c r="H25" s="763">
        <f t="shared" si="0"/>
        <v>6000</v>
      </c>
      <c r="I25" s="1018"/>
      <c r="J25" s="763">
        <f t="shared" si="0"/>
        <v>12000</v>
      </c>
    </row>
    <row r="26" spans="1:10" ht="38.25">
      <c r="A26" s="786" t="s">
        <v>24</v>
      </c>
      <c r="B26" s="787" t="s">
        <v>838</v>
      </c>
      <c r="C26" s="810">
        <v>4000</v>
      </c>
      <c r="D26" s="789" t="s">
        <v>1203</v>
      </c>
      <c r="E26" s="761">
        <v>1000</v>
      </c>
      <c r="F26" s="762"/>
      <c r="G26" s="762"/>
      <c r="H26" s="763">
        <f t="shared" si="0"/>
        <v>5000</v>
      </c>
      <c r="I26" s="1017"/>
      <c r="J26" s="763">
        <f t="shared" si="0"/>
        <v>6000</v>
      </c>
    </row>
    <row r="27" spans="1:10" ht="36">
      <c r="A27" s="786" t="s">
        <v>26</v>
      </c>
      <c r="B27" s="787" t="s">
        <v>839</v>
      </c>
      <c r="C27" s="788">
        <v>2000</v>
      </c>
      <c r="D27" s="791" t="s">
        <v>1204</v>
      </c>
      <c r="E27" s="761">
        <v>5080</v>
      </c>
      <c r="F27" s="762"/>
      <c r="G27" s="762"/>
      <c r="H27" s="763">
        <f t="shared" si="0"/>
        <v>7080</v>
      </c>
      <c r="I27" s="1017"/>
      <c r="J27" s="763">
        <f t="shared" si="0"/>
        <v>12160</v>
      </c>
    </row>
    <row r="28" spans="1:10" s="431" customFormat="1" ht="38.25" customHeight="1">
      <c r="A28" s="796" t="s">
        <v>29</v>
      </c>
      <c r="B28" s="797" t="s">
        <v>937</v>
      </c>
      <c r="C28" s="798">
        <v>3200</v>
      </c>
      <c r="D28" s="799"/>
      <c r="E28" s="768"/>
      <c r="F28" s="769"/>
      <c r="G28" s="769"/>
      <c r="H28" s="763">
        <f t="shared" si="0"/>
        <v>3200</v>
      </c>
      <c r="I28" s="1018"/>
      <c r="J28" s="763">
        <f t="shared" si="0"/>
        <v>3200</v>
      </c>
    </row>
    <row r="29" spans="1:10" ht="38.25">
      <c r="A29" s="786" t="s">
        <v>35</v>
      </c>
      <c r="B29" s="787" t="s">
        <v>840</v>
      </c>
      <c r="C29" s="788">
        <v>500</v>
      </c>
      <c r="D29" s="811"/>
      <c r="E29" s="761">
        <v>500</v>
      </c>
      <c r="F29" s="762"/>
      <c r="G29" s="762"/>
      <c r="H29" s="763">
        <f t="shared" si="0"/>
        <v>1000</v>
      </c>
      <c r="I29" s="1017"/>
      <c r="J29" s="763">
        <f t="shared" si="0"/>
        <v>1500</v>
      </c>
    </row>
    <row r="30" spans="1:10" s="431" customFormat="1" ht="16.5" customHeight="1">
      <c r="A30" s="812" t="s">
        <v>43</v>
      </c>
      <c r="B30" s="813" t="s">
        <v>935</v>
      </c>
      <c r="C30" s="814">
        <v>70000</v>
      </c>
      <c r="D30" s="799" t="s">
        <v>1205</v>
      </c>
      <c r="E30" s="768"/>
      <c r="F30" s="769"/>
      <c r="G30" s="769"/>
      <c r="H30" s="763">
        <f t="shared" si="0"/>
        <v>70000</v>
      </c>
      <c r="I30" s="1018"/>
      <c r="J30" s="763">
        <f t="shared" si="0"/>
        <v>70000</v>
      </c>
    </row>
    <row r="31" spans="1:10" s="431" customFormat="1" ht="30" customHeight="1">
      <c r="A31" s="815" t="s">
        <v>47</v>
      </c>
      <c r="B31" s="816" t="s">
        <v>841</v>
      </c>
      <c r="C31" s="817">
        <v>0</v>
      </c>
      <c r="D31" s="818" t="s">
        <v>841</v>
      </c>
      <c r="E31" s="768">
        <v>2400</v>
      </c>
      <c r="F31" s="769"/>
      <c r="G31" s="769"/>
      <c r="H31" s="763">
        <f t="shared" si="0"/>
        <v>2400</v>
      </c>
      <c r="I31" s="1018"/>
      <c r="J31" s="763">
        <f t="shared" si="0"/>
        <v>4800</v>
      </c>
    </row>
    <row r="32" spans="1:10" ht="15">
      <c r="A32" s="786" t="s">
        <v>59</v>
      </c>
      <c r="B32" s="787" t="s">
        <v>842</v>
      </c>
      <c r="C32" s="788">
        <v>500</v>
      </c>
      <c r="D32" s="819" t="s">
        <v>1206</v>
      </c>
      <c r="E32" s="761">
        <v>2079.56</v>
      </c>
      <c r="F32" s="762"/>
      <c r="G32" s="762"/>
      <c r="H32" s="763">
        <f t="shared" si="0"/>
        <v>2579.56</v>
      </c>
      <c r="I32" s="1017"/>
      <c r="J32" s="763">
        <f t="shared" si="0"/>
        <v>4659.12</v>
      </c>
    </row>
    <row r="33" spans="1:10" s="431" customFormat="1" ht="29.25" customHeight="1">
      <c r="A33" s="764" t="s">
        <v>468</v>
      </c>
      <c r="B33" s="765" t="s">
        <v>931</v>
      </c>
      <c r="C33" s="766">
        <v>23500</v>
      </c>
      <c r="D33" s="789" t="s">
        <v>1207</v>
      </c>
      <c r="E33" s="768">
        <v>1150</v>
      </c>
      <c r="F33" s="769"/>
      <c r="G33" s="769"/>
      <c r="H33" s="763">
        <f t="shared" si="0"/>
        <v>24650</v>
      </c>
      <c r="I33" s="1018"/>
      <c r="J33" s="763">
        <f t="shared" si="0"/>
        <v>25800</v>
      </c>
    </row>
    <row r="34" spans="1:10" s="431" customFormat="1" ht="29.25" customHeight="1">
      <c r="A34" s="820" t="s">
        <v>473</v>
      </c>
      <c r="B34" s="816" t="s">
        <v>1036</v>
      </c>
      <c r="C34" s="766">
        <v>0</v>
      </c>
      <c r="D34" s="821" t="s">
        <v>1036</v>
      </c>
      <c r="E34" s="768">
        <v>9300</v>
      </c>
      <c r="F34" s="769"/>
      <c r="G34" s="769"/>
      <c r="H34" s="763">
        <f t="shared" si="0"/>
        <v>9300</v>
      </c>
      <c r="I34" s="1018"/>
      <c r="J34" s="763">
        <f t="shared" si="0"/>
        <v>18600</v>
      </c>
    </row>
    <row r="35" spans="1:10" s="431" customFormat="1" ht="29.25" customHeight="1">
      <c r="A35" s="822" t="s">
        <v>69</v>
      </c>
      <c r="B35" s="823" t="s">
        <v>269</v>
      </c>
      <c r="C35" s="766">
        <v>0</v>
      </c>
      <c r="D35" s="824" t="s">
        <v>1208</v>
      </c>
      <c r="E35" s="768">
        <v>8000</v>
      </c>
      <c r="F35" s="769"/>
      <c r="G35" s="769"/>
      <c r="H35" s="763">
        <f t="shared" si="0"/>
        <v>8000</v>
      </c>
      <c r="I35" s="1018"/>
      <c r="J35" s="763">
        <f t="shared" si="0"/>
        <v>16000</v>
      </c>
    </row>
    <row r="36" spans="1:10" s="431" customFormat="1" ht="29.25" customHeight="1">
      <c r="A36" s="822" t="s">
        <v>75</v>
      </c>
      <c r="B36" s="825" t="s">
        <v>1209</v>
      </c>
      <c r="C36" s="777"/>
      <c r="D36" s="826"/>
      <c r="E36" s="772"/>
      <c r="F36" s="773"/>
      <c r="G36" s="774"/>
      <c r="H36" s="763">
        <f t="shared" si="0"/>
        <v>0</v>
      </c>
      <c r="I36" s="1018">
        <v>3000</v>
      </c>
      <c r="J36" s="763">
        <f t="shared" si="0"/>
        <v>3000</v>
      </c>
    </row>
    <row r="37" spans="1:10" ht="30.75">
      <c r="A37" s="827" t="s">
        <v>811</v>
      </c>
      <c r="B37" s="828"/>
      <c r="C37" s="829">
        <f>SUM(C4:C33)</f>
        <v>385100</v>
      </c>
      <c r="D37" s="811"/>
      <c r="E37" s="830">
        <f>SUM(E11:E35)</f>
        <v>55674.559999999998</v>
      </c>
      <c r="F37" s="762"/>
      <c r="G37" s="762"/>
      <c r="H37" s="763"/>
      <c r="I37" s="1017"/>
      <c r="J37" s="763"/>
    </row>
    <row r="38" spans="1:10" ht="30">
      <c r="A38" s="831" t="s">
        <v>892</v>
      </c>
      <c r="B38" s="828"/>
      <c r="C38" s="800">
        <v>48185.62</v>
      </c>
      <c r="D38" s="827" t="s">
        <v>811</v>
      </c>
      <c r="E38" s="829">
        <v>385100</v>
      </c>
      <c r="F38" s="829">
        <f>E38+E37</f>
        <v>440774.56</v>
      </c>
      <c r="G38" s="829">
        <f>SUM(G4:G37)</f>
        <v>30000</v>
      </c>
      <c r="H38" s="763">
        <f>SUM(F38:G38)</f>
        <v>470774.56</v>
      </c>
      <c r="I38" s="1022">
        <f>SUM(I4:I37)</f>
        <v>9165.99</v>
      </c>
      <c r="J38" s="763">
        <f>SUM(H38:I38)</f>
        <v>479940.55</v>
      </c>
    </row>
    <row r="39" spans="1:10" ht="30">
      <c r="A39" s="832" t="s">
        <v>893</v>
      </c>
      <c r="B39" s="828"/>
      <c r="C39" s="800">
        <v>50103.13</v>
      </c>
      <c r="D39" s="831" t="s">
        <v>892</v>
      </c>
      <c r="E39" s="800">
        <v>48185.62</v>
      </c>
      <c r="F39" s="800"/>
      <c r="G39" s="762"/>
      <c r="H39" s="800">
        <v>48185.62</v>
      </c>
      <c r="I39" s="1017"/>
      <c r="J39" s="800">
        <v>48185.62</v>
      </c>
    </row>
    <row r="40" spans="1:10" ht="15.75">
      <c r="A40" s="827" t="s">
        <v>812</v>
      </c>
      <c r="B40" s="828"/>
      <c r="C40" s="829">
        <f>C37+C38+C39</f>
        <v>483388.75</v>
      </c>
      <c r="D40" s="832" t="s">
        <v>893</v>
      </c>
      <c r="E40" s="800">
        <v>50103.13</v>
      </c>
      <c r="F40" s="800"/>
      <c r="G40" s="762"/>
      <c r="H40" s="800">
        <v>50103.13</v>
      </c>
      <c r="I40" s="1017"/>
      <c r="J40" s="800">
        <v>50103.13</v>
      </c>
    </row>
    <row r="41" spans="1:10" ht="15.75">
      <c r="D41" s="827" t="s">
        <v>812</v>
      </c>
      <c r="E41" s="833">
        <f>SUM(E37:E40)</f>
        <v>539063.30999999994</v>
      </c>
      <c r="F41" s="833"/>
      <c r="G41" s="833"/>
      <c r="H41" s="833">
        <f>SUM(H38:H40)</f>
        <v>569063.30999999994</v>
      </c>
      <c r="I41" s="1017"/>
      <c r="J41" s="833">
        <f>SUM(J38:J40)</f>
        <v>578229.30000000005</v>
      </c>
    </row>
    <row r="43" spans="1:10">
      <c r="E43" s="402"/>
    </row>
    <row r="44" spans="1:10">
      <c r="E44" s="402"/>
    </row>
    <row r="45" spans="1:10">
      <c r="E45" s="402"/>
    </row>
    <row r="48" spans="1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18" customHeight="1"/>
    <row r="55" ht="18" customHeight="1"/>
    <row r="56" ht="18" customHeight="1"/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showRuler="0" showWhiteSpace="0" topLeftCell="A37" zoomScaleNormal="100" workbookViewId="0">
      <selection activeCell="C52" sqref="C52"/>
    </sheetView>
  </sheetViews>
  <sheetFormatPr defaultColWidth="28.42578125" defaultRowHeight="12.75"/>
  <cols>
    <col min="1" max="1" width="14.85546875" style="525" customWidth="1"/>
    <col min="2" max="2" width="63" style="521" customWidth="1"/>
    <col min="3" max="3" width="18.140625" style="522" customWidth="1"/>
    <col min="4" max="4" width="37.42578125" style="521" customWidth="1"/>
    <col min="5" max="5" width="15" style="522" customWidth="1"/>
    <col min="6" max="6" width="20.28515625" style="521" customWidth="1"/>
    <col min="7" max="7" width="27.85546875" style="521" customWidth="1"/>
    <col min="8" max="16384" width="28.42578125" style="521"/>
  </cols>
  <sheetData>
    <row r="1" spans="1:7">
      <c r="A1" s="570" t="s">
        <v>927</v>
      </c>
      <c r="B1" s="571" t="s">
        <v>947</v>
      </c>
      <c r="C1" s="572"/>
    </row>
    <row r="2" spans="1:7" s="523" customFormat="1" ht="15.6" customHeight="1">
      <c r="A2" s="1091" t="s">
        <v>929</v>
      </c>
      <c r="B2" s="1091"/>
      <c r="C2" s="573"/>
      <c r="E2" s="524"/>
    </row>
    <row r="3" spans="1:7" s="523" customFormat="1" ht="54.75" customHeight="1">
      <c r="A3" s="574" t="s">
        <v>808</v>
      </c>
      <c r="B3" s="575" t="s">
        <v>930</v>
      </c>
      <c r="C3" s="576" t="s">
        <v>810</v>
      </c>
      <c r="D3" s="575" t="s">
        <v>1037</v>
      </c>
      <c r="E3" s="576" t="s">
        <v>1030</v>
      </c>
      <c r="F3" s="575" t="s">
        <v>1031</v>
      </c>
      <c r="G3" s="575" t="s">
        <v>1038</v>
      </c>
    </row>
    <row r="4" spans="1:7" s="523" customFormat="1" ht="39.75" customHeight="1">
      <c r="A4" s="577" t="s">
        <v>424</v>
      </c>
      <c r="B4" s="578" t="s">
        <v>175</v>
      </c>
      <c r="C4" s="579">
        <v>151200</v>
      </c>
      <c r="D4" s="580" t="s">
        <v>175</v>
      </c>
      <c r="E4" s="581"/>
      <c r="F4" s="581">
        <f>C4+E4</f>
        <v>151200</v>
      </c>
      <c r="G4" s="582"/>
    </row>
    <row r="5" spans="1:7" ht="28.5" customHeight="1">
      <c r="A5" s="577" t="s">
        <v>428</v>
      </c>
      <c r="B5" s="583" t="s">
        <v>832</v>
      </c>
      <c r="C5" s="579">
        <v>15300</v>
      </c>
      <c r="D5" s="583" t="s">
        <v>876</v>
      </c>
      <c r="E5" s="584"/>
      <c r="F5" s="581">
        <f t="shared" ref="F5:F37" si="0">C5+E5</f>
        <v>15300</v>
      </c>
      <c r="G5" s="585"/>
    </row>
    <row r="6" spans="1:7" ht="22.5" customHeight="1">
      <c r="A6" s="577" t="s">
        <v>427</v>
      </c>
      <c r="B6" s="578" t="s">
        <v>845</v>
      </c>
      <c r="C6" s="579">
        <v>1000</v>
      </c>
      <c r="D6" s="580" t="s">
        <v>846</v>
      </c>
      <c r="E6" s="584"/>
      <c r="F6" s="581">
        <f t="shared" si="0"/>
        <v>1000</v>
      </c>
      <c r="G6" s="585"/>
    </row>
    <row r="7" spans="1:7" ht="14.25">
      <c r="A7" s="577" t="s">
        <v>433</v>
      </c>
      <c r="B7" s="578" t="s">
        <v>847</v>
      </c>
      <c r="C7" s="579">
        <v>3200</v>
      </c>
      <c r="D7" s="580" t="s">
        <v>847</v>
      </c>
      <c r="E7" s="584"/>
      <c r="F7" s="581">
        <f t="shared" si="0"/>
        <v>3200</v>
      </c>
      <c r="G7" s="585"/>
    </row>
    <row r="8" spans="1:7">
      <c r="A8" s="577" t="s">
        <v>435</v>
      </c>
      <c r="B8" s="578" t="s">
        <v>877</v>
      </c>
      <c r="C8" s="579">
        <v>500</v>
      </c>
      <c r="D8" s="580" t="s">
        <v>878</v>
      </c>
      <c r="E8" s="581"/>
      <c r="F8" s="581">
        <f t="shared" si="0"/>
        <v>500</v>
      </c>
      <c r="G8" s="585"/>
    </row>
    <row r="9" spans="1:7" ht="18" customHeight="1">
      <c r="A9" s="577" t="s">
        <v>437</v>
      </c>
      <c r="B9" s="586" t="s">
        <v>879</v>
      </c>
      <c r="C9" s="587">
        <v>0</v>
      </c>
      <c r="D9" s="580" t="s">
        <v>880</v>
      </c>
      <c r="E9" s="581"/>
      <c r="F9" s="581">
        <f t="shared" si="0"/>
        <v>0</v>
      </c>
      <c r="G9" s="585"/>
    </row>
    <row r="10" spans="1:7" ht="18" customHeight="1">
      <c r="A10" s="577" t="s">
        <v>438</v>
      </c>
      <c r="B10" s="578" t="s">
        <v>189</v>
      </c>
      <c r="C10" s="579">
        <v>300</v>
      </c>
      <c r="D10" s="580" t="s">
        <v>848</v>
      </c>
      <c r="E10" s="584">
        <v>700</v>
      </c>
      <c r="F10" s="581">
        <f t="shared" si="0"/>
        <v>1000</v>
      </c>
      <c r="G10" s="585" t="s">
        <v>1039</v>
      </c>
    </row>
    <row r="11" spans="1:7" ht="28.5" customHeight="1">
      <c r="A11" s="577" t="s">
        <v>443</v>
      </c>
      <c r="B11" s="578" t="s">
        <v>881</v>
      </c>
      <c r="C11" s="579">
        <v>2000</v>
      </c>
      <c r="D11" s="580" t="s">
        <v>882</v>
      </c>
      <c r="E11" s="581">
        <v>3000</v>
      </c>
      <c r="F11" s="581">
        <f t="shared" si="0"/>
        <v>5000</v>
      </c>
      <c r="G11" s="585" t="s">
        <v>1040</v>
      </c>
    </row>
    <row r="12" spans="1:7" s="523" customFormat="1" ht="18" customHeight="1">
      <c r="A12" s="577" t="s">
        <v>444</v>
      </c>
      <c r="B12" s="578" t="s">
        <v>849</v>
      </c>
      <c r="C12" s="579">
        <v>2000</v>
      </c>
      <c r="D12" s="580" t="s">
        <v>850</v>
      </c>
      <c r="E12" s="584">
        <v>2000</v>
      </c>
      <c r="F12" s="581">
        <f t="shared" si="0"/>
        <v>4000</v>
      </c>
      <c r="G12" s="585" t="s">
        <v>1040</v>
      </c>
    </row>
    <row r="13" spans="1:7" s="523" customFormat="1" ht="18" customHeight="1">
      <c r="A13" s="577" t="s">
        <v>449</v>
      </c>
      <c r="B13" s="578" t="s">
        <v>201</v>
      </c>
      <c r="C13" s="579"/>
      <c r="D13" s="580"/>
      <c r="E13" s="584"/>
      <c r="F13" s="581">
        <f t="shared" si="0"/>
        <v>0</v>
      </c>
      <c r="G13" s="582"/>
    </row>
    <row r="14" spans="1:7" ht="18" customHeight="1">
      <c r="A14" s="577" t="s">
        <v>363</v>
      </c>
      <c r="B14" s="578" t="s">
        <v>883</v>
      </c>
      <c r="C14" s="579">
        <v>1000</v>
      </c>
      <c r="D14" s="580" t="s">
        <v>883</v>
      </c>
      <c r="E14" s="581">
        <v>1250</v>
      </c>
      <c r="F14" s="581">
        <f t="shared" si="0"/>
        <v>2250</v>
      </c>
      <c r="G14" s="585" t="s">
        <v>1040</v>
      </c>
    </row>
    <row r="15" spans="1:7" ht="18.75" customHeight="1">
      <c r="A15" s="577" t="s">
        <v>8</v>
      </c>
      <c r="B15" s="578" t="s">
        <v>851</v>
      </c>
      <c r="C15" s="579">
        <v>1500</v>
      </c>
      <c r="D15" s="580" t="s">
        <v>852</v>
      </c>
      <c r="E15" s="581">
        <v>500</v>
      </c>
      <c r="F15" s="581">
        <f t="shared" si="0"/>
        <v>2000</v>
      </c>
      <c r="G15" s="585" t="s">
        <v>1039</v>
      </c>
    </row>
    <row r="16" spans="1:7" ht="36">
      <c r="A16" s="577" t="s">
        <v>11</v>
      </c>
      <c r="B16" s="578" t="s">
        <v>222</v>
      </c>
      <c r="C16" s="579">
        <v>5000</v>
      </c>
      <c r="D16" s="580" t="s">
        <v>1041</v>
      </c>
      <c r="E16" s="581">
        <f>1000+1000</f>
        <v>2000</v>
      </c>
      <c r="F16" s="581">
        <f t="shared" si="0"/>
        <v>7000</v>
      </c>
      <c r="G16" s="585" t="s">
        <v>1042</v>
      </c>
    </row>
    <row r="17" spans="1:7" ht="25.5" customHeight="1">
      <c r="A17" s="577" t="s">
        <v>20</v>
      </c>
      <c r="B17" s="578" t="s">
        <v>227</v>
      </c>
      <c r="C17" s="579">
        <v>300</v>
      </c>
      <c r="D17" s="580" t="s">
        <v>853</v>
      </c>
      <c r="E17" s="581"/>
      <c r="F17" s="581">
        <f t="shared" si="0"/>
        <v>300</v>
      </c>
      <c r="G17" s="585"/>
    </row>
    <row r="18" spans="1:7" ht="24.75" customHeight="1">
      <c r="A18" s="577" t="s">
        <v>22</v>
      </c>
      <c r="B18" s="578" t="s">
        <v>228</v>
      </c>
      <c r="C18" s="579">
        <v>700</v>
      </c>
      <c r="D18" s="580" t="s">
        <v>996</v>
      </c>
      <c r="E18" s="584">
        <v>2000</v>
      </c>
      <c r="F18" s="581">
        <f t="shared" si="0"/>
        <v>2700</v>
      </c>
      <c r="G18" s="585" t="s">
        <v>1039</v>
      </c>
    </row>
    <row r="19" spans="1:7" ht="41.25" customHeight="1">
      <c r="A19" s="577" t="s">
        <v>24</v>
      </c>
      <c r="B19" s="578" t="s">
        <v>884</v>
      </c>
      <c r="C19" s="579">
        <v>2000</v>
      </c>
      <c r="D19" s="580" t="s">
        <v>885</v>
      </c>
      <c r="E19" s="584"/>
      <c r="F19" s="581">
        <f t="shared" si="0"/>
        <v>2000</v>
      </c>
      <c r="G19" s="585"/>
    </row>
    <row r="20" spans="1:7" ht="27.75" customHeight="1">
      <c r="A20" s="577" t="s">
        <v>26</v>
      </c>
      <c r="B20" s="578" t="s">
        <v>230</v>
      </c>
      <c r="C20" s="579">
        <v>2000</v>
      </c>
      <c r="D20" s="580" t="s">
        <v>1043</v>
      </c>
      <c r="E20" s="584">
        <f>2000+750</f>
        <v>2750</v>
      </c>
      <c r="F20" s="581">
        <f t="shared" si="0"/>
        <v>4750</v>
      </c>
      <c r="G20" s="585" t="s">
        <v>1044</v>
      </c>
    </row>
    <row r="21" spans="1:7" ht="27.75" customHeight="1">
      <c r="A21" s="577" t="s">
        <v>35</v>
      </c>
      <c r="B21" s="578" t="s">
        <v>840</v>
      </c>
      <c r="C21" s="579">
        <v>2000</v>
      </c>
      <c r="D21" s="580" t="s">
        <v>1045</v>
      </c>
      <c r="E21" s="581">
        <v>3000</v>
      </c>
      <c r="F21" s="581">
        <f t="shared" si="0"/>
        <v>5000</v>
      </c>
      <c r="G21" s="585" t="s">
        <v>1046</v>
      </c>
    </row>
    <row r="22" spans="1:7">
      <c r="A22" s="577" t="s">
        <v>43</v>
      </c>
      <c r="B22" s="578" t="s">
        <v>814</v>
      </c>
      <c r="C22" s="579">
        <v>3000</v>
      </c>
      <c r="D22" s="580" t="s">
        <v>854</v>
      </c>
      <c r="E22" s="581"/>
      <c r="F22" s="581">
        <f t="shared" si="0"/>
        <v>3000</v>
      </c>
      <c r="G22" s="585"/>
    </row>
    <row r="23" spans="1:7" ht="25.5">
      <c r="A23" s="577" t="s">
        <v>45</v>
      </c>
      <c r="B23" s="578" t="s">
        <v>886</v>
      </c>
      <c r="C23" s="579">
        <v>500</v>
      </c>
      <c r="D23" s="580" t="s">
        <v>887</v>
      </c>
      <c r="E23" s="584"/>
      <c r="F23" s="581">
        <f t="shared" si="0"/>
        <v>500</v>
      </c>
      <c r="G23" s="585"/>
    </row>
    <row r="24" spans="1:7" ht="24">
      <c r="A24" s="577" t="s">
        <v>47</v>
      </c>
      <c r="B24" s="578" t="s">
        <v>841</v>
      </c>
      <c r="C24" s="579">
        <v>2500</v>
      </c>
      <c r="D24" s="580" t="s">
        <v>841</v>
      </c>
      <c r="E24" s="581"/>
      <c r="F24" s="581">
        <f t="shared" si="0"/>
        <v>2500</v>
      </c>
      <c r="G24" s="585"/>
    </row>
    <row r="25" spans="1:7">
      <c r="A25" s="577" t="s">
        <v>1047</v>
      </c>
      <c r="B25" s="578" t="s">
        <v>244</v>
      </c>
      <c r="C25" s="579"/>
      <c r="D25" s="580" t="s">
        <v>1048</v>
      </c>
      <c r="E25" s="581">
        <v>100</v>
      </c>
      <c r="F25" s="581">
        <f t="shared" si="0"/>
        <v>100</v>
      </c>
      <c r="G25" s="585" t="s">
        <v>1046</v>
      </c>
    </row>
    <row r="26" spans="1:7" ht="14.25">
      <c r="A26" s="577" t="s">
        <v>59</v>
      </c>
      <c r="B26" s="578" t="s">
        <v>888</v>
      </c>
      <c r="C26" s="579">
        <v>400</v>
      </c>
      <c r="D26" s="580" t="s">
        <v>889</v>
      </c>
      <c r="E26" s="584">
        <f>1500-154.1</f>
        <v>1345.9</v>
      </c>
      <c r="F26" s="581">
        <f t="shared" si="0"/>
        <v>1745.9</v>
      </c>
      <c r="G26" s="585" t="s">
        <v>1049</v>
      </c>
    </row>
    <row r="27" spans="1:7" ht="15" customHeight="1">
      <c r="A27" s="588" t="s">
        <v>468</v>
      </c>
      <c r="B27" s="589" t="s">
        <v>855</v>
      </c>
      <c r="C27" s="579">
        <v>27000</v>
      </c>
      <c r="D27" s="590" t="s">
        <v>856</v>
      </c>
      <c r="E27" s="581"/>
      <c r="F27" s="581">
        <f t="shared" si="0"/>
        <v>27000</v>
      </c>
      <c r="G27" s="585"/>
    </row>
    <row r="28" spans="1:7" ht="13.5" customHeight="1">
      <c r="A28" s="577" t="s">
        <v>468</v>
      </c>
      <c r="B28" s="589" t="s">
        <v>855</v>
      </c>
      <c r="C28" s="591">
        <v>10000</v>
      </c>
      <c r="D28" s="592" t="s">
        <v>1050</v>
      </c>
      <c r="E28" s="584"/>
      <c r="F28" s="581">
        <f t="shared" si="0"/>
        <v>10000</v>
      </c>
      <c r="G28" s="585"/>
    </row>
    <row r="29" spans="1:7" ht="12.75" customHeight="1">
      <c r="A29" s="577" t="s">
        <v>468</v>
      </c>
      <c r="B29" s="589" t="s">
        <v>855</v>
      </c>
      <c r="C29" s="591">
        <v>8000</v>
      </c>
      <c r="D29" s="590" t="s">
        <v>1051</v>
      </c>
      <c r="E29" s="581">
        <v>3000</v>
      </c>
      <c r="F29" s="581">
        <f t="shared" si="0"/>
        <v>11000</v>
      </c>
      <c r="G29" s="585"/>
    </row>
    <row r="30" spans="1:7" ht="12.75" customHeight="1">
      <c r="A30" s="577" t="s">
        <v>468</v>
      </c>
      <c r="B30" s="589" t="s">
        <v>855</v>
      </c>
      <c r="C30" s="591">
        <v>12000</v>
      </c>
      <c r="D30" s="590" t="s">
        <v>890</v>
      </c>
      <c r="E30" s="581"/>
      <c r="F30" s="581">
        <f t="shared" si="0"/>
        <v>12000</v>
      </c>
      <c r="G30" s="585"/>
    </row>
    <row r="31" spans="1:7" ht="12.75" customHeight="1">
      <c r="A31" s="577" t="s">
        <v>468</v>
      </c>
      <c r="B31" s="589" t="s">
        <v>855</v>
      </c>
      <c r="C31" s="591"/>
      <c r="D31" s="590" t="s">
        <v>1052</v>
      </c>
      <c r="E31" s="581">
        <v>5200</v>
      </c>
      <c r="F31" s="581">
        <f t="shared" si="0"/>
        <v>5200</v>
      </c>
      <c r="G31" s="585"/>
    </row>
    <row r="32" spans="1:7" ht="12.75" customHeight="1">
      <c r="A32" s="577" t="s">
        <v>468</v>
      </c>
      <c r="B32" s="589" t="s">
        <v>855</v>
      </c>
      <c r="C32" s="591"/>
      <c r="D32" s="590" t="s">
        <v>1053</v>
      </c>
      <c r="E32" s="581">
        <v>4000</v>
      </c>
      <c r="F32" s="581">
        <f t="shared" si="0"/>
        <v>4000</v>
      </c>
      <c r="G32" s="585"/>
    </row>
    <row r="33" spans="1:7" ht="12.75" customHeight="1">
      <c r="A33" s="577" t="s">
        <v>61</v>
      </c>
      <c r="B33" s="593" t="s">
        <v>265</v>
      </c>
      <c r="C33" s="591">
        <v>1000</v>
      </c>
      <c r="D33" s="593" t="s">
        <v>891</v>
      </c>
      <c r="E33" s="581">
        <v>1000</v>
      </c>
      <c r="F33" s="581">
        <f t="shared" si="0"/>
        <v>2000</v>
      </c>
      <c r="G33" s="585" t="s">
        <v>1039</v>
      </c>
    </row>
    <row r="34" spans="1:7" ht="15">
      <c r="A34" s="1092" t="s">
        <v>811</v>
      </c>
      <c r="B34" s="1093"/>
      <c r="C34" s="594">
        <f>SUM(C4:C33)</f>
        <v>254400</v>
      </c>
      <c r="D34" s="585"/>
      <c r="E34" s="581"/>
      <c r="F34" s="581">
        <f t="shared" si="0"/>
        <v>254400</v>
      </c>
      <c r="G34" s="585"/>
    </row>
    <row r="35" spans="1:7" ht="15">
      <c r="A35" s="1094" t="s">
        <v>892</v>
      </c>
      <c r="B35" s="1095"/>
      <c r="C35" s="594">
        <v>14685.11</v>
      </c>
      <c r="D35" s="585"/>
      <c r="E35" s="581"/>
      <c r="F35" s="581">
        <f t="shared" si="0"/>
        <v>14685.11</v>
      </c>
      <c r="G35" s="585"/>
    </row>
    <row r="36" spans="1:7" ht="15">
      <c r="A36" s="1096" t="s">
        <v>893</v>
      </c>
      <c r="B36" s="1097"/>
      <c r="C36" s="594">
        <v>7460.15</v>
      </c>
      <c r="D36" s="585"/>
      <c r="E36" s="581"/>
      <c r="F36" s="581">
        <f t="shared" si="0"/>
        <v>7460.15</v>
      </c>
      <c r="G36" s="585"/>
    </row>
    <row r="37" spans="1:7" ht="15">
      <c r="A37" s="1092" t="s">
        <v>812</v>
      </c>
      <c r="B37" s="1093"/>
      <c r="C37" s="595">
        <f>SUM(C34:C36)</f>
        <v>276545.26</v>
      </c>
      <c r="D37" s="585"/>
      <c r="E37" s="581">
        <f>SUM(E4:E36)</f>
        <v>31845.9</v>
      </c>
      <c r="F37" s="581">
        <f t="shared" si="0"/>
        <v>308391.16000000003</v>
      </c>
      <c r="G37" s="585"/>
    </row>
    <row r="38" spans="1:7" ht="13.15" customHeight="1">
      <c r="A38" s="1089" t="s">
        <v>1054</v>
      </c>
      <c r="B38" s="1089"/>
      <c r="C38" s="522">
        <v>31845.9</v>
      </c>
    </row>
    <row r="39" spans="1:7" ht="13.15" customHeight="1">
      <c r="A39" s="1090" t="s">
        <v>1055</v>
      </c>
      <c r="B39" s="1090"/>
      <c r="C39" s="522">
        <f>SUM(C37:C38)</f>
        <v>308391.16000000003</v>
      </c>
    </row>
    <row r="49" ht="18" customHeight="1"/>
    <row r="96" spans="7:7">
      <c r="G96" s="521">
        <v>3000</v>
      </c>
    </row>
    <row r="97" spans="7:7">
      <c r="G97" s="521">
        <v>2000</v>
      </c>
    </row>
    <row r="110" spans="7:7">
      <c r="G110" s="521">
        <v>1250</v>
      </c>
    </row>
    <row r="120" spans="7:7">
      <c r="G120" s="521">
        <v>500</v>
      </c>
    </row>
    <row r="122" spans="7:7">
      <c r="G122" s="521">
        <v>2000</v>
      </c>
    </row>
    <row r="128" spans="7:7">
      <c r="G128" s="521">
        <v>2000</v>
      </c>
    </row>
    <row r="130" spans="7:7">
      <c r="G130" s="521">
        <v>2750</v>
      </c>
    </row>
    <row r="135" spans="7:7">
      <c r="G135" s="521">
        <v>3000</v>
      </c>
    </row>
    <row r="144" spans="7:7">
      <c r="G144" s="521">
        <v>100</v>
      </c>
    </row>
    <row r="148" spans="7:7">
      <c r="G148" s="521">
        <v>1345.9</v>
      </c>
    </row>
  </sheetData>
  <mergeCells count="7">
    <mergeCell ref="A38:B38"/>
    <mergeCell ref="A39:B39"/>
    <mergeCell ref="A2:B2"/>
    <mergeCell ref="A34:B34"/>
    <mergeCell ref="A35:B35"/>
    <mergeCell ref="A36:B36"/>
    <mergeCell ref="A37:B37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Ruler="0" showWhiteSpace="0" topLeftCell="A16" zoomScaleNormal="100" workbookViewId="0">
      <selection activeCell="D20" sqref="D20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931" customWidth="1"/>
    <col min="4" max="4" width="15.28515625" style="406" customWidth="1"/>
    <col min="5" max="5" width="26.140625" style="404" customWidth="1"/>
    <col min="6" max="6" width="23.85546875" style="526" customWidth="1"/>
    <col min="7" max="7" width="21" style="506" customWidth="1"/>
    <col min="8" max="8" width="16.85546875" style="506" customWidth="1"/>
    <col min="9" max="9" width="21.140625" style="506" customWidth="1"/>
    <col min="10" max="10" width="13.42578125" style="506" customWidth="1"/>
    <col min="11" max="16384" width="9.140625" style="506"/>
  </cols>
  <sheetData>
    <row r="1" spans="1:9" ht="15.75">
      <c r="B1" s="1099" t="s">
        <v>977</v>
      </c>
      <c r="C1" s="1099"/>
      <c r="D1" s="1099"/>
      <c r="E1" s="1099"/>
    </row>
    <row r="2" spans="1:9" ht="15.75">
      <c r="B2" s="1100" t="s">
        <v>978</v>
      </c>
      <c r="C2" s="1100"/>
      <c r="D2" s="1100"/>
      <c r="E2" s="1100"/>
    </row>
    <row r="3" spans="1:9" ht="45">
      <c r="A3" s="935" t="s">
        <v>807</v>
      </c>
      <c r="B3" s="936" t="s">
        <v>808</v>
      </c>
      <c r="C3" s="937" t="s">
        <v>809</v>
      </c>
      <c r="D3" s="938" t="s">
        <v>810</v>
      </c>
      <c r="E3" s="935" t="s">
        <v>122</v>
      </c>
      <c r="F3" s="939" t="s">
        <v>1030</v>
      </c>
      <c r="G3" s="940" t="s">
        <v>1031</v>
      </c>
      <c r="H3" s="941" t="s">
        <v>1174</v>
      </c>
      <c r="I3" s="942" t="s">
        <v>1175</v>
      </c>
    </row>
    <row r="4" spans="1:9">
      <c r="A4" s="943">
        <v>1</v>
      </c>
      <c r="B4" s="944" t="s">
        <v>424</v>
      </c>
      <c r="C4" s="945" t="s">
        <v>894</v>
      </c>
      <c r="D4" s="946">
        <v>12000</v>
      </c>
      <c r="E4" s="943"/>
      <c r="F4" s="947"/>
      <c r="G4" s="946">
        <v>12000</v>
      </c>
      <c r="H4" s="948"/>
      <c r="I4" s="948"/>
    </row>
    <row r="5" spans="1:9" ht="15">
      <c r="A5" s="943">
        <v>2</v>
      </c>
      <c r="B5" s="944" t="s">
        <v>424</v>
      </c>
      <c r="C5" s="945" t="s">
        <v>895</v>
      </c>
      <c r="D5" s="946">
        <v>21600</v>
      </c>
      <c r="E5" s="943"/>
      <c r="F5" s="949"/>
      <c r="G5" s="946">
        <v>21600</v>
      </c>
      <c r="H5" s="948"/>
      <c r="I5" s="948"/>
    </row>
    <row r="6" spans="1:9" ht="15">
      <c r="A6" s="943">
        <v>3</v>
      </c>
      <c r="B6" s="944" t="s">
        <v>897</v>
      </c>
      <c r="C6" s="945" t="s">
        <v>898</v>
      </c>
      <c r="D6" s="946">
        <v>14400</v>
      </c>
      <c r="E6" s="943"/>
      <c r="F6" s="949"/>
      <c r="G6" s="946">
        <v>14400</v>
      </c>
      <c r="H6" s="948"/>
      <c r="I6" s="948"/>
    </row>
    <row r="7" spans="1:9" ht="15">
      <c r="A7" s="943">
        <v>4</v>
      </c>
      <c r="B7" s="944" t="s">
        <v>425</v>
      </c>
      <c r="C7" s="945" t="s">
        <v>896</v>
      </c>
      <c r="D7" s="946">
        <v>38400</v>
      </c>
      <c r="E7" s="943"/>
      <c r="F7" s="949"/>
      <c r="G7" s="946">
        <v>38400</v>
      </c>
      <c r="H7" s="950">
        <v>5536</v>
      </c>
      <c r="I7" s="950">
        <v>43936</v>
      </c>
    </row>
    <row r="8" spans="1:9">
      <c r="A8" s="943">
        <v>5</v>
      </c>
      <c r="B8" s="944" t="s">
        <v>447</v>
      </c>
      <c r="C8" s="945" t="s">
        <v>199</v>
      </c>
      <c r="D8" s="946">
        <v>1000</v>
      </c>
      <c r="E8" s="943"/>
      <c r="F8" s="951"/>
      <c r="G8" s="946">
        <v>1000</v>
      </c>
      <c r="H8" s="948"/>
      <c r="I8" s="948"/>
    </row>
    <row r="9" spans="1:9" ht="51">
      <c r="A9" s="943">
        <v>6</v>
      </c>
      <c r="B9" s="944" t="s">
        <v>449</v>
      </c>
      <c r="C9" s="945" t="s">
        <v>997</v>
      </c>
      <c r="D9" s="946">
        <v>1000</v>
      </c>
      <c r="E9" s="952" t="s">
        <v>998</v>
      </c>
      <c r="F9" s="951"/>
      <c r="G9" s="946">
        <v>1000</v>
      </c>
      <c r="H9" s="948"/>
      <c r="I9" s="950"/>
    </row>
    <row r="10" spans="1:9" ht="15">
      <c r="A10" s="943"/>
      <c r="B10" s="944"/>
      <c r="C10" s="945"/>
      <c r="D10" s="946">
        <v>-350</v>
      </c>
      <c r="E10" s="952"/>
      <c r="F10" s="939"/>
      <c r="G10" s="939"/>
      <c r="H10" s="948"/>
      <c r="I10" s="948"/>
    </row>
    <row r="11" spans="1:9">
      <c r="A11" s="943">
        <v>7</v>
      </c>
      <c r="B11" s="944" t="s">
        <v>59</v>
      </c>
      <c r="C11" s="945" t="s">
        <v>888</v>
      </c>
      <c r="D11" s="946">
        <v>1000</v>
      </c>
      <c r="E11" s="952"/>
      <c r="F11" s="951"/>
      <c r="G11" s="946">
        <v>1000</v>
      </c>
      <c r="H11" s="948"/>
      <c r="I11" s="948"/>
    </row>
    <row r="12" spans="1:9" ht="15">
      <c r="A12" s="943"/>
      <c r="B12" s="944"/>
      <c r="C12" s="953"/>
      <c r="D12" s="946">
        <v>-1000</v>
      </c>
      <c r="E12" s="952"/>
      <c r="F12" s="949"/>
      <c r="G12" s="949"/>
      <c r="H12" s="948"/>
      <c r="I12" s="948"/>
    </row>
    <row r="13" spans="1:9" ht="25.5">
      <c r="A13" s="943">
        <v>8</v>
      </c>
      <c r="B13" s="944" t="s">
        <v>22</v>
      </c>
      <c r="C13" s="945" t="s">
        <v>228</v>
      </c>
      <c r="D13" s="946">
        <v>500</v>
      </c>
      <c r="E13" s="952" t="s">
        <v>228</v>
      </c>
      <c r="F13" s="947"/>
      <c r="G13" s="948"/>
      <c r="H13" s="948"/>
      <c r="I13" s="948"/>
    </row>
    <row r="14" spans="1:9">
      <c r="A14" s="943">
        <v>9</v>
      </c>
      <c r="B14" s="944" t="s">
        <v>443</v>
      </c>
      <c r="C14" s="945" t="s">
        <v>195</v>
      </c>
      <c r="D14" s="946">
        <v>700</v>
      </c>
      <c r="E14" s="952" t="s">
        <v>999</v>
      </c>
      <c r="F14" s="951"/>
      <c r="G14" s="954"/>
      <c r="H14" s="948"/>
      <c r="I14" s="948"/>
    </row>
    <row r="15" spans="1:9" ht="25.5">
      <c r="A15" s="943">
        <v>10</v>
      </c>
      <c r="B15" s="944" t="s">
        <v>438</v>
      </c>
      <c r="C15" s="945" t="s">
        <v>189</v>
      </c>
      <c r="D15" s="946">
        <v>150</v>
      </c>
      <c r="E15" s="952" t="s">
        <v>1000</v>
      </c>
      <c r="F15" s="955"/>
      <c r="G15" s="954"/>
      <c r="H15" s="950">
        <v>136</v>
      </c>
      <c r="I15" s="950">
        <v>286</v>
      </c>
    </row>
    <row r="16" spans="1:9" ht="43.5" customHeight="1">
      <c r="A16" s="956"/>
      <c r="B16" s="957" t="s">
        <v>443</v>
      </c>
      <c r="C16" s="958" t="s">
        <v>195</v>
      </c>
      <c r="D16" s="959"/>
      <c r="E16" s="960" t="s">
        <v>1056</v>
      </c>
      <c r="F16" s="959">
        <v>1500</v>
      </c>
      <c r="G16" s="959">
        <v>1500</v>
      </c>
      <c r="H16" s="948"/>
      <c r="I16" s="948"/>
    </row>
    <row r="17" spans="1:9" ht="25.5">
      <c r="A17" s="943"/>
      <c r="B17" s="961" t="s">
        <v>447</v>
      </c>
      <c r="C17" s="962" t="s">
        <v>199</v>
      </c>
      <c r="D17" s="959"/>
      <c r="E17" s="963" t="s">
        <v>1057</v>
      </c>
      <c r="F17" s="959">
        <v>2400</v>
      </c>
      <c r="G17" s="959">
        <v>2400</v>
      </c>
      <c r="H17" s="948"/>
      <c r="I17" s="948"/>
    </row>
    <row r="18" spans="1:9" ht="38.25">
      <c r="A18" s="943"/>
      <c r="B18" s="961" t="s">
        <v>817</v>
      </c>
      <c r="C18" s="962" t="s">
        <v>201</v>
      </c>
      <c r="D18" s="959"/>
      <c r="E18" s="963" t="s">
        <v>1058</v>
      </c>
      <c r="F18" s="959">
        <v>800</v>
      </c>
      <c r="G18" s="959">
        <v>800</v>
      </c>
      <c r="H18" s="948"/>
      <c r="I18" s="948"/>
    </row>
    <row r="19" spans="1:9" ht="25.5">
      <c r="A19" s="943"/>
      <c r="B19" s="957" t="s">
        <v>8</v>
      </c>
      <c r="C19" s="964" t="s">
        <v>220</v>
      </c>
      <c r="D19" s="959"/>
      <c r="E19" s="963" t="s">
        <v>1059</v>
      </c>
      <c r="F19" s="959">
        <v>850</v>
      </c>
      <c r="G19" s="959">
        <v>850</v>
      </c>
      <c r="H19" s="948"/>
      <c r="I19" s="948"/>
    </row>
    <row r="20" spans="1:9" ht="51">
      <c r="A20" s="943"/>
      <c r="B20" s="957" t="s">
        <v>837</v>
      </c>
      <c r="C20" s="962" t="s">
        <v>209</v>
      </c>
      <c r="D20" s="959"/>
      <c r="E20" s="963" t="s">
        <v>1060</v>
      </c>
      <c r="F20" s="959">
        <v>800</v>
      </c>
      <c r="G20" s="959">
        <v>800</v>
      </c>
      <c r="H20" s="948"/>
      <c r="I20" s="948"/>
    </row>
    <row r="21" spans="1:9">
      <c r="A21" s="943"/>
      <c r="B21" s="957" t="s">
        <v>11</v>
      </c>
      <c r="C21" s="962" t="s">
        <v>222</v>
      </c>
      <c r="D21" s="959"/>
      <c r="E21" s="963" t="s">
        <v>1061</v>
      </c>
      <c r="F21" s="959">
        <v>1500</v>
      </c>
      <c r="G21" s="959">
        <v>1500</v>
      </c>
      <c r="H21" s="948"/>
      <c r="I21" s="948"/>
    </row>
    <row r="22" spans="1:9">
      <c r="A22" s="943"/>
      <c r="B22" s="957" t="s">
        <v>22</v>
      </c>
      <c r="C22" s="964" t="s">
        <v>1035</v>
      </c>
      <c r="D22" s="959"/>
      <c r="E22" s="960" t="s">
        <v>1062</v>
      </c>
      <c r="F22" s="959">
        <v>800</v>
      </c>
      <c r="G22" s="959">
        <v>800</v>
      </c>
      <c r="H22" s="948"/>
      <c r="I22" s="948"/>
    </row>
    <row r="23" spans="1:9">
      <c r="A23" s="943"/>
      <c r="B23" s="957" t="s">
        <v>43</v>
      </c>
      <c r="C23" s="964" t="s">
        <v>1063</v>
      </c>
      <c r="D23" s="959"/>
      <c r="E23" s="960" t="s">
        <v>94</v>
      </c>
      <c r="F23" s="959">
        <v>5700</v>
      </c>
      <c r="G23" s="959">
        <v>5700</v>
      </c>
      <c r="H23" s="948"/>
      <c r="I23" s="948"/>
    </row>
    <row r="24" spans="1:9">
      <c r="A24" s="943"/>
      <c r="B24" s="957" t="s">
        <v>473</v>
      </c>
      <c r="C24" s="964" t="s">
        <v>261</v>
      </c>
      <c r="D24" s="965"/>
      <c r="E24" s="960" t="s">
        <v>1064</v>
      </c>
      <c r="F24" s="965">
        <v>4003.66</v>
      </c>
      <c r="G24" s="965">
        <v>4003.66</v>
      </c>
      <c r="H24" s="950">
        <v>-136</v>
      </c>
      <c r="I24" s="950">
        <v>3867.66</v>
      </c>
    </row>
    <row r="25" spans="1:9" ht="25.5">
      <c r="A25" s="943"/>
      <c r="B25" s="961" t="s">
        <v>24</v>
      </c>
      <c r="C25" s="962" t="s">
        <v>229</v>
      </c>
      <c r="D25" s="959"/>
      <c r="E25" s="962" t="s">
        <v>1065</v>
      </c>
      <c r="F25" s="959">
        <v>500</v>
      </c>
      <c r="G25" s="959">
        <v>500</v>
      </c>
      <c r="H25" s="948"/>
      <c r="I25" s="948"/>
    </row>
    <row r="26" spans="1:9">
      <c r="A26" s="943"/>
      <c r="B26" s="957" t="s">
        <v>47</v>
      </c>
      <c r="C26" s="964" t="s">
        <v>241</v>
      </c>
      <c r="D26" s="959"/>
      <c r="E26" s="963" t="s">
        <v>1066</v>
      </c>
      <c r="F26" s="959">
        <v>1000</v>
      </c>
      <c r="G26" s="959">
        <v>1000</v>
      </c>
      <c r="H26" s="948"/>
      <c r="I26" s="948"/>
    </row>
    <row r="27" spans="1:9" ht="38.25">
      <c r="A27" s="943"/>
      <c r="B27" s="957" t="s">
        <v>67</v>
      </c>
      <c r="C27" s="964" t="s">
        <v>1067</v>
      </c>
      <c r="D27" s="959"/>
      <c r="E27" s="960" t="s">
        <v>1068</v>
      </c>
      <c r="F27" s="959">
        <v>1800</v>
      </c>
      <c r="G27" s="959">
        <v>1800</v>
      </c>
      <c r="H27" s="948"/>
      <c r="I27" s="948"/>
    </row>
    <row r="28" spans="1:9" ht="25.5">
      <c r="A28" s="943"/>
      <c r="B28" s="957" t="s">
        <v>63</v>
      </c>
      <c r="C28" s="964" t="s">
        <v>266</v>
      </c>
      <c r="D28" s="959"/>
      <c r="E28" s="960" t="s">
        <v>1069</v>
      </c>
      <c r="F28" s="959">
        <v>800</v>
      </c>
      <c r="G28" s="959">
        <v>800</v>
      </c>
      <c r="H28" s="948" t="s">
        <v>1070</v>
      </c>
      <c r="I28" s="948"/>
    </row>
    <row r="29" spans="1:9" ht="25.5">
      <c r="A29" s="943"/>
      <c r="B29" s="957" t="s">
        <v>59</v>
      </c>
      <c r="C29" s="964" t="s">
        <v>247</v>
      </c>
      <c r="D29" s="959"/>
      <c r="E29" s="963" t="s">
        <v>1071</v>
      </c>
      <c r="F29" s="959">
        <v>800</v>
      </c>
      <c r="G29" s="959">
        <v>800</v>
      </c>
      <c r="H29" s="948"/>
      <c r="I29" s="948"/>
    </row>
    <row r="30" spans="1:9">
      <c r="A30" s="943"/>
      <c r="B30" s="966" t="s">
        <v>20</v>
      </c>
      <c r="C30" s="964" t="s">
        <v>227</v>
      </c>
      <c r="D30" s="959"/>
      <c r="E30" s="527"/>
      <c r="F30" s="959">
        <v>100</v>
      </c>
      <c r="G30" s="959">
        <v>100</v>
      </c>
      <c r="H30" s="948"/>
      <c r="I30" s="948"/>
    </row>
    <row r="31" spans="1:9">
      <c r="A31" s="943"/>
      <c r="B31" s="944"/>
      <c r="C31" s="945"/>
      <c r="D31" s="946"/>
      <c r="E31" s="960"/>
      <c r="F31" s="967"/>
      <c r="G31" s="948"/>
      <c r="H31" s="948"/>
      <c r="I31" s="948"/>
    </row>
    <row r="32" spans="1:9">
      <c r="A32" s="943"/>
      <c r="B32" s="944"/>
      <c r="C32" s="945"/>
      <c r="D32" s="946"/>
      <c r="E32" s="943"/>
      <c r="F32" s="947"/>
      <c r="G32" s="948"/>
      <c r="H32" s="948"/>
      <c r="I32" s="948"/>
    </row>
    <row r="33" spans="1:10">
      <c r="A33" s="943"/>
      <c r="B33" s="944"/>
      <c r="C33" s="945"/>
      <c r="D33" s="946"/>
      <c r="E33" s="943"/>
      <c r="F33" s="947"/>
      <c r="G33" s="948"/>
      <c r="H33" s="948"/>
      <c r="I33" s="948"/>
    </row>
    <row r="34" spans="1:10">
      <c r="A34" s="943"/>
      <c r="B34" s="944"/>
      <c r="C34" s="945"/>
      <c r="D34" s="946"/>
      <c r="E34" s="943"/>
      <c r="F34" s="947"/>
      <c r="G34" s="948"/>
      <c r="H34" s="948"/>
      <c r="I34" s="948"/>
    </row>
    <row r="35" spans="1:10" s="929" customFormat="1">
      <c r="A35" s="968"/>
      <c r="B35" s="969"/>
      <c r="C35" s="970"/>
      <c r="D35" s="971"/>
      <c r="E35" s="972"/>
      <c r="F35" s="973"/>
      <c r="G35" s="974"/>
      <c r="H35" s="975"/>
      <c r="I35" s="975"/>
      <c r="J35" s="507"/>
    </row>
    <row r="36" spans="1:10" ht="15.75">
      <c r="A36" s="976"/>
      <c r="B36" s="977"/>
      <c r="C36" s="517" t="s">
        <v>811</v>
      </c>
      <c r="D36" s="518">
        <f>SUM(D4:D35)</f>
        <v>89400</v>
      </c>
      <c r="E36" s="978"/>
      <c r="F36" s="967">
        <f>SUM(F16:F35)</f>
        <v>23353.66</v>
      </c>
      <c r="G36" s="967">
        <f>SUM(G4:G35)</f>
        <v>112753.66</v>
      </c>
      <c r="H36" s="967">
        <f>SUM(H7:H35)</f>
        <v>5536</v>
      </c>
      <c r="I36" s="948"/>
    </row>
    <row r="37" spans="1:10" ht="15.75">
      <c r="A37" s="508"/>
      <c r="B37" s="514"/>
      <c r="C37" s="515" t="s">
        <v>892</v>
      </c>
      <c r="D37" s="512">
        <v>10782.66</v>
      </c>
      <c r="E37" s="403"/>
      <c r="F37" s="528"/>
      <c r="G37" s="512">
        <v>10782.66</v>
      </c>
    </row>
    <row r="38" spans="1:10" ht="15.75">
      <c r="A38" s="508"/>
      <c r="B38" s="514"/>
      <c r="C38" s="516" t="s">
        <v>893</v>
      </c>
      <c r="D38" s="513">
        <v>3410</v>
      </c>
      <c r="E38" s="403"/>
      <c r="F38" s="528"/>
      <c r="G38" s="513">
        <v>3410</v>
      </c>
    </row>
    <row r="39" spans="1:10" ht="15.75">
      <c r="A39" s="508"/>
      <c r="B39" s="514"/>
      <c r="C39" s="510" t="s">
        <v>812</v>
      </c>
      <c r="D39" s="511">
        <f>SUM(D36:D38)</f>
        <v>103592.66</v>
      </c>
      <c r="E39" s="403"/>
      <c r="G39" s="511">
        <f>SUM(G36:G38)</f>
        <v>126946.32</v>
      </c>
      <c r="H39" s="402"/>
    </row>
    <row r="40" spans="1:10" ht="15.75">
      <c r="A40" s="508"/>
      <c r="B40" s="514"/>
      <c r="C40" s="428"/>
      <c r="D40" s="425"/>
      <c r="E40" s="403"/>
      <c r="G40" s="402">
        <f>H36</f>
        <v>5536</v>
      </c>
    </row>
    <row r="41" spans="1:10" ht="15.75">
      <c r="B41" s="1098"/>
      <c r="C41" s="1098"/>
      <c r="D41" s="501"/>
      <c r="E41" s="930"/>
      <c r="G41" s="511">
        <f>SUM(G39:G40)</f>
        <v>132482.32</v>
      </c>
    </row>
    <row r="42" spans="1:10">
      <c r="B42" s="1098"/>
      <c r="C42" s="1098"/>
      <c r="D42" s="502"/>
      <c r="E42" s="499"/>
      <c r="F42" s="528"/>
      <c r="H42" s="402"/>
    </row>
    <row r="43" spans="1:10">
      <c r="B43" s="1098"/>
      <c r="C43" s="1098"/>
      <c r="D43" s="500"/>
      <c r="G43" s="402"/>
    </row>
    <row r="44" spans="1:10">
      <c r="G44" s="402"/>
    </row>
    <row r="45" spans="1:10">
      <c r="E45" s="407"/>
    </row>
  </sheetData>
  <mergeCells count="4">
    <mergeCell ref="B42:C43"/>
    <mergeCell ref="B1:E1"/>
    <mergeCell ref="B2:E2"/>
    <mergeCell ref="B41:C41"/>
  </mergeCells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Ruler="0" showWhiteSpace="0" topLeftCell="A34" zoomScaleNormal="100" workbookViewId="0">
      <selection activeCell="F46" sqref="F46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689" hidden="1" customWidth="1"/>
    <col min="4" max="4" width="15.28515625" style="406" customWidth="1"/>
    <col min="5" max="5" width="22.140625" style="506" customWidth="1"/>
    <col min="6" max="6" width="57.5703125" style="506" customWidth="1"/>
    <col min="7" max="16384" width="9.140625" style="506"/>
  </cols>
  <sheetData>
    <row r="1" spans="1:6" ht="15.75">
      <c r="B1" s="1099" t="s">
        <v>813</v>
      </c>
      <c r="C1" s="1099"/>
      <c r="D1" s="1099"/>
    </row>
    <row r="2" spans="1:6" ht="15.75">
      <c r="B2" s="1100" t="s">
        <v>978</v>
      </c>
      <c r="C2" s="1100"/>
      <c r="D2" s="1100"/>
    </row>
    <row r="3" spans="1:6" ht="15">
      <c r="A3" s="716" t="s">
        <v>807</v>
      </c>
      <c r="B3" s="717" t="s">
        <v>808</v>
      </c>
      <c r="C3" s="718" t="s">
        <v>809</v>
      </c>
      <c r="D3" s="719" t="s">
        <v>810</v>
      </c>
      <c r="E3" s="720" t="s">
        <v>1174</v>
      </c>
      <c r="F3" s="721" t="s">
        <v>1072</v>
      </c>
    </row>
    <row r="4" spans="1:6" ht="15">
      <c r="A4" s="716"/>
      <c r="B4" s="722" t="s">
        <v>1001</v>
      </c>
      <c r="C4" s="723" t="s">
        <v>1002</v>
      </c>
      <c r="D4" s="724">
        <v>500</v>
      </c>
      <c r="E4" s="726"/>
      <c r="F4" s="727"/>
    </row>
    <row r="5" spans="1:6" ht="15">
      <c r="A5" s="716"/>
      <c r="B5" s="722" t="s">
        <v>1003</v>
      </c>
      <c r="C5" s="723" t="s">
        <v>1004</v>
      </c>
      <c r="D5" s="724">
        <v>500</v>
      </c>
      <c r="E5" s="728"/>
      <c r="F5" s="729"/>
    </row>
    <row r="6" spans="1:6" ht="25.5">
      <c r="A6" s="716"/>
      <c r="B6" s="722" t="s">
        <v>417</v>
      </c>
      <c r="C6" s="723" t="s">
        <v>1005</v>
      </c>
      <c r="D6" s="724">
        <v>500</v>
      </c>
      <c r="E6" s="730"/>
      <c r="F6" s="729"/>
    </row>
    <row r="7" spans="1:6" ht="25.5">
      <c r="A7" s="716"/>
      <c r="B7" s="722" t="s">
        <v>419</v>
      </c>
      <c r="C7" s="723" t="s">
        <v>1073</v>
      </c>
      <c r="D7" s="724">
        <v>2000</v>
      </c>
      <c r="E7" s="730"/>
      <c r="F7" s="729"/>
    </row>
    <row r="8" spans="1:6" ht="15">
      <c r="A8" s="716"/>
      <c r="B8" s="722" t="s">
        <v>1074</v>
      </c>
      <c r="C8" s="723" t="s">
        <v>1075</v>
      </c>
      <c r="D8" s="724">
        <v>500</v>
      </c>
      <c r="E8" s="730"/>
      <c r="F8" s="729"/>
    </row>
    <row r="9" spans="1:6" ht="15">
      <c r="A9" s="716"/>
      <c r="B9" s="722" t="s">
        <v>1076</v>
      </c>
      <c r="C9" s="723" t="s">
        <v>1077</v>
      </c>
      <c r="D9" s="724">
        <v>300</v>
      </c>
      <c r="E9" s="730"/>
      <c r="F9" s="729"/>
    </row>
    <row r="10" spans="1:6" ht="15">
      <c r="A10" s="716"/>
      <c r="B10" s="731" t="s">
        <v>424</v>
      </c>
      <c r="C10" s="727" t="s">
        <v>901</v>
      </c>
      <c r="D10" s="724">
        <v>97680</v>
      </c>
      <c r="E10" s="730"/>
      <c r="F10" s="729"/>
    </row>
    <row r="11" spans="1:6" ht="15">
      <c r="A11" s="725"/>
      <c r="B11" s="731" t="s">
        <v>427</v>
      </c>
      <c r="C11" s="727" t="s">
        <v>907</v>
      </c>
      <c r="D11" s="732">
        <v>3500</v>
      </c>
      <c r="E11" s="733">
        <v>500</v>
      </c>
      <c r="F11" s="734"/>
    </row>
    <row r="12" spans="1:6" ht="15">
      <c r="A12" s="725"/>
      <c r="B12" s="731" t="s">
        <v>428</v>
      </c>
      <c r="C12" s="727" t="s">
        <v>905</v>
      </c>
      <c r="D12" s="732">
        <v>13050</v>
      </c>
      <c r="E12" s="733">
        <v>-3000</v>
      </c>
      <c r="F12" s="734"/>
    </row>
    <row r="13" spans="1:6" ht="15">
      <c r="A13" s="725"/>
      <c r="B13" s="735" t="s">
        <v>433</v>
      </c>
      <c r="C13" s="736" t="s">
        <v>90</v>
      </c>
      <c r="D13" s="732">
        <v>4000</v>
      </c>
      <c r="E13" s="737"/>
      <c r="F13" s="720"/>
    </row>
    <row r="14" spans="1:6" ht="15">
      <c r="A14" s="725"/>
      <c r="B14" s="735" t="s">
        <v>438</v>
      </c>
      <c r="C14" s="736" t="s">
        <v>1006</v>
      </c>
      <c r="D14" s="732">
        <v>600</v>
      </c>
      <c r="E14" s="733"/>
      <c r="F14" s="734"/>
    </row>
    <row r="15" spans="1:6" ht="15">
      <c r="A15" s="725"/>
      <c r="B15" s="731" t="s">
        <v>364</v>
      </c>
      <c r="C15" s="727" t="s">
        <v>906</v>
      </c>
      <c r="D15" s="732">
        <v>1444</v>
      </c>
      <c r="E15" s="730"/>
      <c r="F15" s="738"/>
    </row>
    <row r="16" spans="1:6" ht="15">
      <c r="A16" s="725"/>
      <c r="B16" s="731" t="s">
        <v>443</v>
      </c>
      <c r="C16" s="727" t="s">
        <v>902</v>
      </c>
      <c r="D16" s="724">
        <v>10000</v>
      </c>
      <c r="E16" s="739"/>
      <c r="F16" s="727"/>
    </row>
    <row r="17" spans="1:6" ht="15">
      <c r="A17" s="725"/>
      <c r="B17" s="731" t="s">
        <v>444</v>
      </c>
      <c r="C17" s="727" t="s">
        <v>902</v>
      </c>
      <c r="D17" s="724">
        <v>8000</v>
      </c>
      <c r="E17" s="733"/>
      <c r="F17" s="734"/>
    </row>
    <row r="18" spans="1:6" ht="15">
      <c r="A18" s="725"/>
      <c r="B18" s="731" t="s">
        <v>445</v>
      </c>
      <c r="C18" s="727" t="s">
        <v>909</v>
      </c>
      <c r="D18" s="732">
        <v>2800</v>
      </c>
      <c r="E18" s="733"/>
      <c r="F18" s="734"/>
    </row>
    <row r="19" spans="1:6" ht="15">
      <c r="A19" s="725"/>
      <c r="B19" s="731" t="s">
        <v>449</v>
      </c>
      <c r="C19" s="727" t="s">
        <v>1007</v>
      </c>
      <c r="D19" s="732">
        <v>700</v>
      </c>
      <c r="E19" s="739"/>
      <c r="F19" s="727"/>
    </row>
    <row r="20" spans="1:6" ht="26.25" customHeight="1">
      <c r="A20" s="725"/>
      <c r="B20" s="731" t="s">
        <v>367</v>
      </c>
      <c r="C20" s="727" t="s">
        <v>908</v>
      </c>
      <c r="D20" s="732">
        <v>3500</v>
      </c>
      <c r="E20" s="730"/>
      <c r="F20" s="729"/>
    </row>
    <row r="21" spans="1:6" ht="27.75" customHeight="1">
      <c r="A21" s="725"/>
      <c r="B21" s="731" t="s">
        <v>451</v>
      </c>
      <c r="C21" s="727" t="s">
        <v>1008</v>
      </c>
      <c r="D21" s="732">
        <v>300</v>
      </c>
      <c r="E21" s="730"/>
      <c r="F21" s="729"/>
    </row>
    <row r="22" spans="1:6" ht="25.5" customHeight="1">
      <c r="A22" s="725"/>
      <c r="B22" s="731" t="s">
        <v>363</v>
      </c>
      <c r="C22" s="727" t="s">
        <v>914</v>
      </c>
      <c r="D22" s="732">
        <v>3000</v>
      </c>
      <c r="E22" s="730"/>
      <c r="F22" s="729"/>
    </row>
    <row r="23" spans="1:6" ht="18" customHeight="1">
      <c r="A23" s="725"/>
      <c r="B23" s="731" t="s">
        <v>456</v>
      </c>
      <c r="C23" s="727" t="s">
        <v>1009</v>
      </c>
      <c r="D23" s="732">
        <v>250</v>
      </c>
      <c r="E23" s="739"/>
      <c r="F23" s="727"/>
    </row>
    <row r="24" spans="1:6" ht="18" customHeight="1">
      <c r="A24" s="725"/>
      <c r="B24" s="731" t="s">
        <v>2</v>
      </c>
      <c r="C24" s="727" t="s">
        <v>1010</v>
      </c>
      <c r="D24" s="732">
        <v>2000</v>
      </c>
      <c r="E24" s="739"/>
      <c r="F24" s="727"/>
    </row>
    <row r="25" spans="1:6" ht="18" customHeight="1">
      <c r="A25" s="725"/>
      <c r="B25" s="731" t="s">
        <v>8</v>
      </c>
      <c r="C25" s="727" t="s">
        <v>917</v>
      </c>
      <c r="D25" s="732">
        <v>3000</v>
      </c>
      <c r="E25" s="730"/>
      <c r="F25" s="729"/>
    </row>
    <row r="26" spans="1:6" ht="18" customHeight="1">
      <c r="A26" s="725"/>
      <c r="B26" s="731" t="s">
        <v>11</v>
      </c>
      <c r="C26" s="727" t="s">
        <v>1011</v>
      </c>
      <c r="D26" s="732">
        <v>8764.24</v>
      </c>
      <c r="E26" s="739"/>
      <c r="F26" s="727"/>
    </row>
    <row r="27" spans="1:6" ht="24" customHeight="1">
      <c r="A27" s="725"/>
      <c r="B27" s="731" t="s">
        <v>20</v>
      </c>
      <c r="C27" s="740" t="s">
        <v>1078</v>
      </c>
      <c r="D27" s="732">
        <v>1500</v>
      </c>
      <c r="E27" s="739"/>
      <c r="F27" s="727"/>
    </row>
    <row r="28" spans="1:6" ht="24" customHeight="1">
      <c r="A28" s="725"/>
      <c r="B28" s="731" t="s">
        <v>22</v>
      </c>
      <c r="C28" s="727" t="s">
        <v>1012</v>
      </c>
      <c r="D28" s="732">
        <v>4000</v>
      </c>
      <c r="E28" s="730"/>
      <c r="F28" s="729"/>
    </row>
    <row r="29" spans="1:6" ht="18" customHeight="1">
      <c r="A29" s="725"/>
      <c r="B29" s="731" t="s">
        <v>24</v>
      </c>
      <c r="C29" s="727" t="s">
        <v>903</v>
      </c>
      <c r="D29" s="724">
        <v>3000</v>
      </c>
      <c r="E29" s="739"/>
      <c r="F29" s="727"/>
    </row>
    <row r="30" spans="1:6" ht="18" customHeight="1">
      <c r="A30" s="725"/>
      <c r="B30" s="731" t="s">
        <v>26</v>
      </c>
      <c r="C30" s="727" t="s">
        <v>904</v>
      </c>
      <c r="D30" s="724">
        <v>2000</v>
      </c>
      <c r="E30" s="730"/>
      <c r="F30" s="729"/>
    </row>
    <row r="31" spans="1:6" ht="18" customHeight="1">
      <c r="A31" s="725"/>
      <c r="B31" s="731" t="s">
        <v>27</v>
      </c>
      <c r="C31" s="727" t="s">
        <v>910</v>
      </c>
      <c r="D31" s="732">
        <v>2200</v>
      </c>
      <c r="E31" s="739"/>
      <c r="F31" s="727"/>
    </row>
    <row r="32" spans="1:6" ht="18" customHeight="1">
      <c r="A32" s="725"/>
      <c r="B32" s="731" t="s">
        <v>911</v>
      </c>
      <c r="C32" s="727" t="s">
        <v>912</v>
      </c>
      <c r="D32" s="732">
        <v>3000</v>
      </c>
      <c r="E32" s="739"/>
      <c r="F32" s="727"/>
    </row>
    <row r="33" spans="1:6" ht="18" customHeight="1">
      <c r="A33" s="725"/>
      <c r="B33" s="731" t="s">
        <v>43</v>
      </c>
      <c r="C33" s="727" t="s">
        <v>1079</v>
      </c>
      <c r="D33" s="732">
        <v>26500</v>
      </c>
      <c r="E33" s="739"/>
      <c r="F33" s="727"/>
    </row>
    <row r="34" spans="1:6" ht="18" customHeight="1">
      <c r="A34" s="725"/>
      <c r="B34" s="731" t="s">
        <v>47</v>
      </c>
      <c r="C34" s="727" t="s">
        <v>916</v>
      </c>
      <c r="D34" s="732">
        <v>7771.26</v>
      </c>
      <c r="E34" s="739"/>
      <c r="F34" s="727"/>
    </row>
    <row r="35" spans="1:6" ht="15">
      <c r="A35" s="725"/>
      <c r="B35" s="731" t="s">
        <v>53</v>
      </c>
      <c r="C35" s="727" t="s">
        <v>1080</v>
      </c>
      <c r="D35" s="732">
        <v>2000</v>
      </c>
      <c r="E35" s="739"/>
      <c r="F35" s="727"/>
    </row>
    <row r="36" spans="1:6" ht="15">
      <c r="A36" s="725"/>
      <c r="B36" s="731" t="s">
        <v>59</v>
      </c>
      <c r="C36" s="727" t="s">
        <v>915</v>
      </c>
      <c r="D36" s="732">
        <v>3000</v>
      </c>
      <c r="E36" s="739"/>
      <c r="F36" s="727"/>
    </row>
    <row r="37" spans="1:6" ht="15.75">
      <c r="A37" s="725"/>
      <c r="B37" s="731" t="s">
        <v>899</v>
      </c>
      <c r="C37" s="429" t="s">
        <v>900</v>
      </c>
      <c r="D37" s="724">
        <v>36995.9</v>
      </c>
      <c r="E37" s="739"/>
      <c r="F37" s="727"/>
    </row>
    <row r="38" spans="1:6" ht="15">
      <c r="A38" s="725"/>
      <c r="B38" s="735" t="s">
        <v>61</v>
      </c>
      <c r="C38" s="736" t="s">
        <v>918</v>
      </c>
      <c r="D38" s="732">
        <v>2000</v>
      </c>
      <c r="E38" s="739"/>
      <c r="F38" s="727"/>
    </row>
    <row r="39" spans="1:6" ht="15">
      <c r="A39" s="725"/>
      <c r="B39" s="735" t="s">
        <v>63</v>
      </c>
      <c r="C39" s="736" t="s">
        <v>1081</v>
      </c>
      <c r="D39" s="732">
        <v>4500</v>
      </c>
      <c r="E39" s="739">
        <v>2500</v>
      </c>
      <c r="F39" s="727"/>
    </row>
    <row r="40" spans="1:6" ht="15">
      <c r="A40" s="725"/>
      <c r="B40" s="731" t="s">
        <v>67</v>
      </c>
      <c r="C40" s="727" t="s">
        <v>913</v>
      </c>
      <c r="D40" s="732">
        <v>3000</v>
      </c>
      <c r="E40" s="739"/>
      <c r="F40" s="727"/>
    </row>
    <row r="41" spans="1:6" ht="12.75" customHeight="1">
      <c r="A41" s="725"/>
      <c r="B41" s="741"/>
      <c r="C41" s="517" t="s">
        <v>811</v>
      </c>
      <c r="D41" s="518">
        <f>SUM(D4:D40)</f>
        <v>268355.40000000002</v>
      </c>
      <c r="E41" s="742">
        <f>SUM(E4:E40)</f>
        <v>0</v>
      </c>
      <c r="F41" s="743"/>
    </row>
    <row r="42" spans="1:6" ht="12.75" customHeight="1">
      <c r="A42" s="744"/>
      <c r="B42" s="514"/>
      <c r="C42" s="515" t="s">
        <v>892</v>
      </c>
      <c r="D42" s="512">
        <v>14150.279999999999</v>
      </c>
      <c r="E42" s="518">
        <f>D41</f>
        <v>268355.40000000002</v>
      </c>
    </row>
    <row r="43" spans="1:6" ht="15.75">
      <c r="A43" s="508"/>
      <c r="B43" s="514"/>
      <c r="C43" s="516" t="s">
        <v>893</v>
      </c>
      <c r="D43" s="511">
        <f ca="1">SUM(D41:D43)</f>
        <v>282505.68000000005</v>
      </c>
      <c r="E43" s="512">
        <v>14150.279999999999</v>
      </c>
      <c r="F43" s="402"/>
    </row>
    <row r="44" spans="1:6" ht="15.75">
      <c r="A44" s="508"/>
      <c r="B44" s="514"/>
      <c r="C44" s="510" t="s">
        <v>812</v>
      </c>
      <c r="E44" s="511">
        <f ca="1">SUM(E41:E44)</f>
        <v>282505.68000000005</v>
      </c>
    </row>
    <row r="45" spans="1:6" ht="15.75">
      <c r="A45" s="508"/>
      <c r="B45" s="514"/>
      <c r="C45" s="428"/>
      <c r="D45" s="425"/>
    </row>
    <row r="46" spans="1:6" ht="15">
      <c r="A46" s="508"/>
      <c r="B46" s="1098"/>
      <c r="C46" s="1098"/>
      <c r="D46" s="501"/>
      <c r="F46" s="402"/>
    </row>
    <row r="47" spans="1:6">
      <c r="B47" s="1098"/>
      <c r="C47" s="1101"/>
      <c r="D47" s="502"/>
      <c r="E47" s="402"/>
    </row>
    <row r="48" spans="1:6">
      <c r="B48" s="1101"/>
      <c r="C48" s="1101"/>
      <c r="D48" s="500"/>
      <c r="F48" s="402"/>
    </row>
    <row r="49" spans="6:6">
      <c r="F49" s="402"/>
    </row>
  </sheetData>
  <mergeCells count="4">
    <mergeCell ref="B46:C46"/>
    <mergeCell ref="B47:C48"/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showRuler="0" showWhiteSpace="0" topLeftCell="A16" zoomScaleNormal="100" workbookViewId="0">
      <selection activeCell="F20" sqref="F20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934" customWidth="1"/>
    <col min="4" max="4" width="15.28515625" style="406" customWidth="1"/>
    <col min="5" max="5" width="26.140625" style="404" customWidth="1"/>
    <col min="6" max="6" width="22.42578125" style="506" customWidth="1"/>
    <col min="7" max="7" width="16.5703125" style="506" customWidth="1"/>
    <col min="8" max="8" width="16.28515625" style="506" customWidth="1"/>
    <col min="9" max="9" width="18" style="506" customWidth="1"/>
    <col min="10" max="16384" width="9.140625" style="506"/>
  </cols>
  <sheetData>
    <row r="1" spans="1:9" ht="15.75">
      <c r="B1" s="1099" t="s">
        <v>1141</v>
      </c>
      <c r="C1" s="1099"/>
      <c r="D1" s="1099"/>
      <c r="E1" s="1099"/>
    </row>
    <row r="2" spans="1:9" ht="15.75">
      <c r="B2" s="1100" t="s">
        <v>978</v>
      </c>
      <c r="C2" s="1100"/>
      <c r="D2" s="1100"/>
      <c r="E2" s="1100"/>
    </row>
    <row r="3" spans="1:9" ht="60">
      <c r="A3" s="979" t="s">
        <v>807</v>
      </c>
      <c r="B3" s="980" t="s">
        <v>808</v>
      </c>
      <c r="C3" s="981" t="s">
        <v>809</v>
      </c>
      <c r="D3" s="982" t="s">
        <v>810</v>
      </c>
      <c r="E3" s="979" t="s">
        <v>122</v>
      </c>
      <c r="F3" s="983" t="s">
        <v>1030</v>
      </c>
      <c r="G3" s="984" t="s">
        <v>1031</v>
      </c>
      <c r="H3" s="985" t="s">
        <v>1174</v>
      </c>
      <c r="I3" s="986" t="s">
        <v>1175</v>
      </c>
    </row>
    <row r="4" spans="1:9">
      <c r="A4" s="987"/>
      <c r="B4" s="988" t="s">
        <v>815</v>
      </c>
      <c r="C4" s="989" t="s">
        <v>919</v>
      </c>
      <c r="D4" s="990">
        <v>1300</v>
      </c>
      <c r="E4" s="987"/>
      <c r="F4" s="991"/>
      <c r="G4" s="991"/>
      <c r="H4" s="991"/>
      <c r="I4" s="991"/>
    </row>
    <row r="5" spans="1:9" ht="15">
      <c r="A5" s="987"/>
      <c r="B5" s="992" t="s">
        <v>816</v>
      </c>
      <c r="C5" s="989" t="s">
        <v>919</v>
      </c>
      <c r="D5" s="990">
        <v>1500</v>
      </c>
      <c r="E5" s="987"/>
      <c r="F5" s="993"/>
      <c r="G5" s="993"/>
      <c r="H5" s="991"/>
      <c r="I5" s="991"/>
    </row>
    <row r="6" spans="1:9" ht="15">
      <c r="A6" s="987"/>
      <c r="B6" s="994" t="s">
        <v>425</v>
      </c>
      <c r="C6" s="995" t="s">
        <v>1142</v>
      </c>
      <c r="D6" s="996">
        <v>299250</v>
      </c>
      <c r="E6" s="987"/>
      <c r="F6" s="993"/>
      <c r="G6" s="993"/>
      <c r="H6" s="991"/>
      <c r="I6" s="991"/>
    </row>
    <row r="7" spans="1:9" ht="15">
      <c r="A7" s="987"/>
      <c r="B7" s="988" t="s">
        <v>1143</v>
      </c>
      <c r="C7" s="995" t="s">
        <v>1144</v>
      </c>
      <c r="D7" s="990">
        <v>5000</v>
      </c>
      <c r="E7" s="987"/>
      <c r="F7" s="993"/>
      <c r="G7" s="993"/>
      <c r="H7" s="991"/>
      <c r="I7" s="991"/>
    </row>
    <row r="8" spans="1:9">
      <c r="A8" s="987"/>
      <c r="B8" s="992" t="s">
        <v>1145</v>
      </c>
      <c r="C8" s="995" t="s">
        <v>1212</v>
      </c>
      <c r="D8" s="997">
        <v>2000</v>
      </c>
      <c r="E8" s="987"/>
      <c r="F8" s="998"/>
      <c r="G8" s="998"/>
      <c r="H8" s="991"/>
      <c r="I8" s="991"/>
    </row>
    <row r="9" spans="1:9">
      <c r="A9" s="987"/>
      <c r="B9" s="992" t="s">
        <v>1146</v>
      </c>
      <c r="C9" s="995" t="s">
        <v>1147</v>
      </c>
      <c r="D9" s="999">
        <v>200</v>
      </c>
      <c r="E9" s="987"/>
      <c r="F9" s="998"/>
      <c r="G9" s="998"/>
      <c r="H9" s="991"/>
      <c r="I9" s="991"/>
    </row>
    <row r="10" spans="1:9">
      <c r="A10" s="987"/>
      <c r="B10" s="992" t="s">
        <v>835</v>
      </c>
      <c r="C10" s="995" t="s">
        <v>1213</v>
      </c>
      <c r="D10" s="999">
        <v>500</v>
      </c>
      <c r="E10" s="987"/>
      <c r="F10" s="998"/>
      <c r="G10" s="998"/>
      <c r="H10" s="991"/>
      <c r="I10" s="991"/>
    </row>
    <row r="11" spans="1:9" ht="25.5">
      <c r="A11" s="987"/>
      <c r="B11" s="992" t="s">
        <v>817</v>
      </c>
      <c r="C11" s="995" t="s">
        <v>1148</v>
      </c>
      <c r="D11" s="997">
        <v>1200</v>
      </c>
      <c r="E11" s="987"/>
      <c r="F11" s="983"/>
      <c r="G11" s="983"/>
      <c r="H11" s="991"/>
      <c r="I11" s="991"/>
    </row>
    <row r="12" spans="1:9">
      <c r="A12" s="987"/>
      <c r="B12" s="992" t="s">
        <v>1149</v>
      </c>
      <c r="C12" s="995" t="s">
        <v>1150</v>
      </c>
      <c r="D12" s="997">
        <v>80</v>
      </c>
      <c r="E12" s="987"/>
      <c r="F12" s="998"/>
      <c r="G12" s="998"/>
      <c r="H12" s="991"/>
      <c r="I12" s="991"/>
    </row>
    <row r="13" spans="1:9" ht="15">
      <c r="A13" s="987"/>
      <c r="B13" s="992" t="s">
        <v>837</v>
      </c>
      <c r="C13" s="995" t="s">
        <v>1151</v>
      </c>
      <c r="D13" s="999">
        <v>3500</v>
      </c>
      <c r="E13" s="987"/>
      <c r="F13" s="993"/>
      <c r="G13" s="993"/>
      <c r="H13" s="991"/>
      <c r="I13" s="991"/>
    </row>
    <row r="14" spans="1:9">
      <c r="A14" s="987"/>
      <c r="B14" s="992" t="s">
        <v>1152</v>
      </c>
      <c r="C14" s="995" t="s">
        <v>1153</v>
      </c>
      <c r="D14" s="997">
        <v>25</v>
      </c>
      <c r="E14" s="987"/>
      <c r="F14" s="991"/>
      <c r="G14" s="991"/>
      <c r="H14" s="991"/>
      <c r="I14" s="991"/>
    </row>
    <row r="15" spans="1:9">
      <c r="A15" s="987"/>
      <c r="B15" s="992" t="s">
        <v>1019</v>
      </c>
      <c r="C15" s="995" t="s">
        <v>852</v>
      </c>
      <c r="D15" s="997">
        <v>2000</v>
      </c>
      <c r="E15" s="987"/>
      <c r="F15" s="991"/>
      <c r="G15" s="991"/>
      <c r="H15" s="991"/>
      <c r="I15" s="991"/>
    </row>
    <row r="16" spans="1:9" ht="25.5">
      <c r="A16" s="987"/>
      <c r="B16" s="992" t="s">
        <v>1021</v>
      </c>
      <c r="C16" s="995" t="s">
        <v>1214</v>
      </c>
      <c r="D16" s="997">
        <v>30449.65</v>
      </c>
      <c r="E16" s="987"/>
      <c r="F16" s="991"/>
      <c r="G16" s="991"/>
      <c r="H16" s="991"/>
      <c r="I16" s="991"/>
    </row>
    <row r="17" spans="1:9">
      <c r="A17" s="987"/>
      <c r="B17" s="992" t="s">
        <v>1215</v>
      </c>
      <c r="C17" s="995" t="s">
        <v>1216</v>
      </c>
      <c r="D17" s="997">
        <v>500</v>
      </c>
      <c r="E17" s="987"/>
      <c r="F17" s="991"/>
      <c r="G17" s="991"/>
      <c r="H17" s="991"/>
      <c r="I17" s="991"/>
    </row>
    <row r="18" spans="1:9">
      <c r="A18" s="987"/>
      <c r="B18" s="992" t="s">
        <v>1023</v>
      </c>
      <c r="C18" s="995" t="s">
        <v>227</v>
      </c>
      <c r="D18" s="997">
        <v>500</v>
      </c>
      <c r="E18" s="987"/>
      <c r="F18" s="991"/>
      <c r="G18" s="991"/>
      <c r="H18" s="991"/>
      <c r="I18" s="991"/>
    </row>
    <row r="19" spans="1:9">
      <c r="A19" s="987"/>
      <c r="B19" s="992" t="s">
        <v>1217</v>
      </c>
      <c r="C19" s="995" t="s">
        <v>1218</v>
      </c>
      <c r="D19" s="997">
        <v>1460</v>
      </c>
      <c r="E19" s="987"/>
      <c r="F19" s="991"/>
      <c r="G19" s="991"/>
      <c r="H19" s="991"/>
      <c r="I19" s="991"/>
    </row>
    <row r="20" spans="1:9">
      <c r="A20" s="987"/>
      <c r="B20" s="992" t="s">
        <v>1219</v>
      </c>
      <c r="C20" s="995" t="s">
        <v>1161</v>
      </c>
      <c r="D20" s="997">
        <v>1000</v>
      </c>
      <c r="E20" s="987"/>
      <c r="F20" s="991"/>
      <c r="G20" s="991"/>
      <c r="H20" s="991"/>
      <c r="I20" s="991"/>
    </row>
    <row r="21" spans="1:9">
      <c r="A21" s="987"/>
      <c r="B21" s="992" t="s">
        <v>1220</v>
      </c>
      <c r="C21" s="995" t="s">
        <v>1160</v>
      </c>
      <c r="D21" s="997">
        <v>5500</v>
      </c>
      <c r="E21" s="987"/>
      <c r="F21" s="991"/>
      <c r="G21" s="991"/>
      <c r="H21" s="991"/>
      <c r="I21" s="991"/>
    </row>
    <row r="22" spans="1:9">
      <c r="A22" s="987"/>
      <c r="B22" s="992" t="s">
        <v>1154</v>
      </c>
      <c r="C22" s="995" t="s">
        <v>1155</v>
      </c>
      <c r="D22" s="997">
        <v>150</v>
      </c>
      <c r="E22" s="987"/>
      <c r="F22" s="998"/>
      <c r="G22" s="998"/>
      <c r="H22" s="991"/>
      <c r="I22" s="991"/>
    </row>
    <row r="23" spans="1:9">
      <c r="A23" s="987"/>
      <c r="B23" s="992" t="s">
        <v>1156</v>
      </c>
      <c r="C23" s="995" t="s">
        <v>1157</v>
      </c>
      <c r="D23" s="997">
        <v>120</v>
      </c>
      <c r="E23" s="987"/>
      <c r="F23" s="1000"/>
      <c r="G23" s="998"/>
      <c r="H23" s="991"/>
      <c r="I23" s="991"/>
    </row>
    <row r="24" spans="1:9">
      <c r="A24" s="987"/>
      <c r="B24" s="992" t="s">
        <v>1221</v>
      </c>
      <c r="C24" s="995" t="s">
        <v>1222</v>
      </c>
      <c r="D24" s="997">
        <v>6500</v>
      </c>
      <c r="E24" s="987"/>
      <c r="F24" s="1000"/>
      <c r="G24" s="998"/>
      <c r="H24" s="991"/>
      <c r="I24" s="991"/>
    </row>
    <row r="25" spans="1:9">
      <c r="A25" s="987"/>
      <c r="B25" s="988" t="s">
        <v>1158</v>
      </c>
      <c r="C25" s="995" t="s">
        <v>1159</v>
      </c>
      <c r="D25" s="997">
        <v>14000</v>
      </c>
      <c r="E25" s="987"/>
      <c r="F25" s="991"/>
      <c r="G25" s="991"/>
      <c r="H25" s="991"/>
      <c r="I25" s="991"/>
    </row>
    <row r="26" spans="1:9">
      <c r="A26" s="987"/>
      <c r="B26" s="988" t="s">
        <v>1024</v>
      </c>
      <c r="C26" s="995" t="s">
        <v>1223</v>
      </c>
      <c r="D26" s="997">
        <v>2216.65</v>
      </c>
      <c r="E26" s="987"/>
      <c r="F26" s="991"/>
      <c r="G26" s="991"/>
      <c r="H26" s="991"/>
      <c r="I26" s="991"/>
    </row>
    <row r="27" spans="1:9">
      <c r="A27" s="987"/>
      <c r="B27" s="988" t="s">
        <v>1224</v>
      </c>
      <c r="C27" s="995" t="s">
        <v>1162</v>
      </c>
      <c r="D27" s="997">
        <v>500</v>
      </c>
      <c r="E27" s="987"/>
      <c r="F27" s="991"/>
      <c r="G27" s="991"/>
      <c r="H27" s="991"/>
      <c r="I27" s="991"/>
    </row>
    <row r="28" spans="1:9" ht="15">
      <c r="A28" s="987"/>
      <c r="B28" s="988" t="s">
        <v>1026</v>
      </c>
      <c r="C28" s="995" t="s">
        <v>247</v>
      </c>
      <c r="D28" s="997">
        <v>1000</v>
      </c>
      <c r="E28" s="987"/>
      <c r="F28" s="993"/>
      <c r="G28" s="993"/>
      <c r="H28" s="991"/>
      <c r="I28" s="991"/>
    </row>
    <row r="29" spans="1:9" ht="15">
      <c r="A29" s="987"/>
      <c r="B29" s="988" t="s">
        <v>1184</v>
      </c>
      <c r="C29" s="995" t="s">
        <v>1225</v>
      </c>
      <c r="D29" s="997">
        <v>4958.96</v>
      </c>
      <c r="E29" s="987"/>
      <c r="F29" s="993"/>
      <c r="G29" s="993"/>
      <c r="H29" s="991"/>
      <c r="I29" s="991"/>
    </row>
    <row r="30" spans="1:9">
      <c r="A30" s="987"/>
      <c r="B30" s="988"/>
      <c r="C30" s="1001"/>
      <c r="D30" s="1002"/>
      <c r="E30" s="987"/>
      <c r="F30" s="991"/>
      <c r="G30" s="991"/>
      <c r="H30" s="991"/>
      <c r="I30" s="991"/>
    </row>
    <row r="31" spans="1:9" ht="15">
      <c r="A31" s="987"/>
      <c r="B31" s="988"/>
      <c r="C31" s="1001"/>
      <c r="D31" s="1002"/>
      <c r="E31" s="987"/>
      <c r="F31" s="993"/>
      <c r="G31" s="993"/>
      <c r="H31" s="991"/>
      <c r="I31" s="991"/>
    </row>
    <row r="32" spans="1:9">
      <c r="A32" s="987"/>
      <c r="B32" s="988"/>
      <c r="C32" s="1001"/>
      <c r="D32" s="1003"/>
      <c r="E32" s="987"/>
      <c r="F32" s="991"/>
      <c r="G32" s="991"/>
      <c r="H32" s="991"/>
      <c r="I32" s="991"/>
    </row>
    <row r="33" spans="1:9" ht="15">
      <c r="A33" s="987"/>
      <c r="B33" s="988"/>
      <c r="C33" s="1001"/>
      <c r="D33" s="1003"/>
      <c r="E33" s="987"/>
      <c r="F33" s="993"/>
      <c r="G33" s="993"/>
      <c r="H33" s="991"/>
      <c r="I33" s="991"/>
    </row>
    <row r="34" spans="1:9">
      <c r="A34" s="987"/>
      <c r="B34" s="988"/>
      <c r="C34" s="1001"/>
      <c r="D34" s="1003"/>
      <c r="E34" s="987"/>
      <c r="F34" s="991"/>
      <c r="G34" s="991"/>
      <c r="H34" s="991"/>
      <c r="I34" s="991"/>
    </row>
    <row r="35" spans="1:9">
      <c r="A35" s="987"/>
      <c r="B35" s="988"/>
      <c r="C35" s="1001"/>
      <c r="D35" s="1003"/>
      <c r="E35" s="987"/>
      <c r="F35" s="991"/>
      <c r="G35" s="991"/>
      <c r="H35" s="991"/>
      <c r="I35" s="991"/>
    </row>
    <row r="36" spans="1:9" s="932" customFormat="1" ht="18" customHeight="1">
      <c r="A36" s="1004"/>
      <c r="B36" s="988"/>
      <c r="C36" s="1005"/>
      <c r="D36" s="1006"/>
      <c r="E36" s="1007"/>
      <c r="F36" s="991"/>
      <c r="G36" s="991"/>
      <c r="H36" s="1008"/>
      <c r="I36" s="1008"/>
    </row>
    <row r="37" spans="1:9" s="932" customFormat="1" ht="18" customHeight="1">
      <c r="A37" s="1004"/>
      <c r="B37" s="988"/>
      <c r="E37" s="1009"/>
      <c r="F37" s="991"/>
      <c r="G37" s="991"/>
      <c r="H37" s="1008"/>
      <c r="I37" s="1008"/>
    </row>
    <row r="38" spans="1:9" s="932" customFormat="1" ht="18" customHeight="1">
      <c r="A38" s="1004"/>
      <c r="B38" s="1010"/>
      <c r="C38" s="1005"/>
      <c r="D38" s="1011"/>
      <c r="E38" s="1009"/>
      <c r="F38" s="991"/>
      <c r="G38" s="991"/>
      <c r="H38" s="1008"/>
      <c r="I38" s="1008"/>
    </row>
    <row r="39" spans="1:9" ht="15.75">
      <c r="A39" s="1012"/>
      <c r="B39" s="1013"/>
      <c r="C39" s="1014" t="s">
        <v>811</v>
      </c>
      <c r="D39" s="1015">
        <f>SUM(D4:D36)</f>
        <v>385410.26000000007</v>
      </c>
      <c r="E39" s="1016"/>
      <c r="F39" s="991"/>
      <c r="G39" s="991"/>
      <c r="H39" s="991"/>
      <c r="I39" s="991"/>
    </row>
    <row r="40" spans="1:9" ht="15.75">
      <c r="A40" s="508"/>
      <c r="B40" s="514"/>
      <c r="C40" s="650" t="s">
        <v>892</v>
      </c>
      <c r="D40" s="651">
        <v>28633.94</v>
      </c>
      <c r="E40" s="403"/>
    </row>
    <row r="41" spans="1:9" ht="15.75">
      <c r="A41" s="508"/>
      <c r="B41" s="514"/>
      <c r="C41" s="516" t="s">
        <v>893</v>
      </c>
      <c r="D41" s="513">
        <v>0</v>
      </c>
      <c r="E41" s="403"/>
      <c r="G41" s="506">
        <f>385410.26-383860.26</f>
        <v>1550</v>
      </c>
    </row>
    <row r="42" spans="1:9" ht="15.75">
      <c r="A42" s="508"/>
      <c r="B42" s="514"/>
      <c r="C42" s="510" t="s">
        <v>812</v>
      </c>
      <c r="D42" s="511">
        <f>SUM(D39:D41)</f>
        <v>414044.20000000007</v>
      </c>
      <c r="E42" s="403"/>
    </row>
    <row r="43" spans="1:9" ht="15.75">
      <c r="A43" s="508"/>
      <c r="B43" s="514"/>
      <c r="C43" s="428"/>
      <c r="D43" s="425"/>
      <c r="E43" s="403"/>
    </row>
    <row r="44" spans="1:9" ht="15">
      <c r="B44" s="1098"/>
      <c r="C44" s="1098"/>
      <c r="D44" s="501"/>
      <c r="E44" s="933"/>
    </row>
    <row r="45" spans="1:9">
      <c r="B45" s="1098"/>
      <c r="C45" s="1101"/>
      <c r="D45" s="502"/>
      <c r="E45" s="499"/>
    </row>
    <row r="46" spans="1:9">
      <c r="B46" s="1101"/>
      <c r="C46" s="1101"/>
      <c r="D46" s="500"/>
    </row>
    <row r="48" spans="1:9">
      <c r="E48" s="407"/>
    </row>
    <row r="131" ht="13.5" customHeight="1"/>
    <row r="174" ht="19.350000000000001" customHeight="1"/>
    <row r="175" ht="19.350000000000001" customHeight="1"/>
    <row r="176" ht="20.100000000000001" customHeight="1"/>
    <row r="177" ht="19.350000000000001" customHeight="1"/>
    <row r="178" ht="20.100000000000001" customHeight="1"/>
    <row r="179" ht="19.350000000000001" customHeight="1"/>
    <row r="180" ht="19.350000000000001" customHeight="1"/>
    <row r="181" ht="27" customHeight="1"/>
    <row r="201" ht="13.5" customHeight="1"/>
  </sheetData>
  <mergeCells count="4">
    <mergeCell ref="B45:C46"/>
    <mergeCell ref="B1:E1"/>
    <mergeCell ref="B2:E2"/>
    <mergeCell ref="B44:C44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Ruler="0" showWhiteSpace="0" topLeftCell="A22" zoomScaleNormal="100" workbookViewId="0">
      <selection activeCell="E39" sqref="E39"/>
    </sheetView>
  </sheetViews>
  <sheetFormatPr defaultColWidth="9.140625" defaultRowHeight="12.75"/>
  <cols>
    <col min="1" max="1" width="5.85546875" style="401" customWidth="1"/>
    <col min="2" max="2" width="13.85546875" style="405" customWidth="1"/>
    <col min="3" max="3" width="42.85546875" style="649" customWidth="1"/>
    <col min="4" max="4" width="15.28515625" style="406" customWidth="1"/>
    <col min="5" max="5" width="26.140625" style="404" customWidth="1"/>
    <col min="6" max="6" width="12.140625" style="506" customWidth="1"/>
    <col min="7" max="7" width="16.7109375" style="506" customWidth="1"/>
    <col min="8" max="8" width="16.5703125" style="506" customWidth="1"/>
    <col min="9" max="9" width="20.140625" style="506" customWidth="1"/>
    <col min="10" max="16384" width="9.140625" style="506"/>
  </cols>
  <sheetData>
    <row r="1" spans="1:9" ht="15.75">
      <c r="B1" s="1099" t="s">
        <v>979</v>
      </c>
      <c r="C1" s="1099"/>
      <c r="D1" s="1099"/>
      <c r="E1" s="1099"/>
    </row>
    <row r="2" spans="1:9" ht="15.75">
      <c r="B2" s="1100" t="s">
        <v>978</v>
      </c>
      <c r="C2" s="1100"/>
      <c r="D2" s="1100"/>
      <c r="E2" s="1100"/>
    </row>
    <row r="3" spans="1:9" ht="60">
      <c r="A3" s="655" t="s">
        <v>807</v>
      </c>
      <c r="B3" s="656" t="s">
        <v>808</v>
      </c>
      <c r="C3" s="657" t="s">
        <v>809</v>
      </c>
      <c r="D3" s="658" t="s">
        <v>810</v>
      </c>
      <c r="E3" s="655" t="s">
        <v>122</v>
      </c>
      <c r="F3" s="659" t="s">
        <v>1030</v>
      </c>
      <c r="G3" s="660" t="s">
        <v>1031</v>
      </c>
      <c r="H3" s="661" t="s">
        <v>1174</v>
      </c>
      <c r="I3" s="662" t="s">
        <v>1175</v>
      </c>
    </row>
    <row r="4" spans="1:9" ht="18" customHeight="1">
      <c r="A4" s="663">
        <v>1</v>
      </c>
      <c r="B4" s="664" t="s">
        <v>413</v>
      </c>
      <c r="C4" s="665" t="s">
        <v>661</v>
      </c>
      <c r="D4" s="666">
        <v>700</v>
      </c>
      <c r="E4" s="667" t="s">
        <v>1082</v>
      </c>
      <c r="F4" s="659">
        <v>700</v>
      </c>
      <c r="G4" s="660">
        <v>700</v>
      </c>
      <c r="H4" s="668"/>
      <c r="I4" s="668">
        <v>700</v>
      </c>
    </row>
    <row r="5" spans="1:9" ht="28.5" customHeight="1">
      <c r="A5" s="663">
        <v>2</v>
      </c>
      <c r="B5" s="664" t="s">
        <v>1003</v>
      </c>
      <c r="C5" s="665" t="s">
        <v>1083</v>
      </c>
      <c r="D5" s="666">
        <v>700</v>
      </c>
      <c r="E5" s="667" t="s">
        <v>1082</v>
      </c>
      <c r="F5" s="669">
        <v>700</v>
      </c>
      <c r="G5" s="669">
        <v>700</v>
      </c>
      <c r="H5" s="670"/>
      <c r="I5" s="668">
        <v>700</v>
      </c>
    </row>
    <row r="6" spans="1:9" ht="22.5" customHeight="1">
      <c r="A6" s="663">
        <v>3</v>
      </c>
      <c r="B6" s="664" t="s">
        <v>417</v>
      </c>
      <c r="C6" s="665" t="s">
        <v>1084</v>
      </c>
      <c r="D6" s="666">
        <v>700</v>
      </c>
      <c r="E6" s="667" t="s">
        <v>1082</v>
      </c>
      <c r="F6" s="671">
        <v>700</v>
      </c>
      <c r="G6" s="671">
        <v>700</v>
      </c>
      <c r="H6" s="670"/>
      <c r="I6" s="668">
        <v>700</v>
      </c>
    </row>
    <row r="7" spans="1:9" ht="18" customHeight="1">
      <c r="A7" s="663"/>
      <c r="B7" s="664" t="s">
        <v>420</v>
      </c>
      <c r="C7" s="665" t="s">
        <v>172</v>
      </c>
      <c r="D7" s="666">
        <v>500</v>
      </c>
      <c r="E7" s="667"/>
      <c r="F7" s="671">
        <v>500</v>
      </c>
      <c r="G7" s="671">
        <v>500</v>
      </c>
      <c r="H7" s="670">
        <v>-500</v>
      </c>
      <c r="I7" s="668"/>
    </row>
    <row r="8" spans="1:9" ht="18" customHeight="1">
      <c r="A8" s="663">
        <v>4</v>
      </c>
      <c r="B8" s="664" t="s">
        <v>421</v>
      </c>
      <c r="C8" s="665" t="s">
        <v>1085</v>
      </c>
      <c r="D8" s="666">
        <v>353.66</v>
      </c>
      <c r="E8" s="667" t="s">
        <v>1086</v>
      </c>
      <c r="F8" s="671">
        <v>353.66</v>
      </c>
      <c r="G8" s="671">
        <v>353.66</v>
      </c>
      <c r="H8" s="670">
        <v>-353.66</v>
      </c>
      <c r="I8" s="668"/>
    </row>
    <row r="9" spans="1:9" ht="18" customHeight="1">
      <c r="A9" s="663">
        <v>5</v>
      </c>
      <c r="B9" s="664" t="s">
        <v>671</v>
      </c>
      <c r="C9" s="665" t="s">
        <v>1087</v>
      </c>
      <c r="D9" s="666">
        <v>200</v>
      </c>
      <c r="E9" s="667" t="s">
        <v>1088</v>
      </c>
      <c r="F9" s="671">
        <v>200</v>
      </c>
      <c r="G9" s="671">
        <v>200</v>
      </c>
      <c r="H9" s="670">
        <v>-200</v>
      </c>
      <c r="I9" s="668"/>
    </row>
    <row r="10" spans="1:9" ht="18" customHeight="1">
      <c r="A10" s="663">
        <v>6</v>
      </c>
      <c r="B10" s="664" t="s">
        <v>424</v>
      </c>
      <c r="C10" s="665" t="s">
        <v>980</v>
      </c>
      <c r="D10" s="666">
        <v>1000</v>
      </c>
      <c r="E10" s="667" t="s">
        <v>920</v>
      </c>
      <c r="F10" s="672">
        <v>1000</v>
      </c>
      <c r="G10" s="672">
        <v>38100</v>
      </c>
      <c r="H10" s="670"/>
      <c r="I10" s="668">
        <v>38100</v>
      </c>
    </row>
    <row r="11" spans="1:9" ht="18" customHeight="1">
      <c r="A11" s="663"/>
      <c r="B11" s="664" t="s">
        <v>425</v>
      </c>
      <c r="C11" s="665" t="s">
        <v>1089</v>
      </c>
      <c r="D11" s="666">
        <v>27500</v>
      </c>
      <c r="E11" s="667" t="s">
        <v>1089</v>
      </c>
      <c r="F11" s="672"/>
      <c r="G11" s="672">
        <v>27500</v>
      </c>
      <c r="H11" s="670"/>
      <c r="I11" s="668">
        <v>27500</v>
      </c>
    </row>
    <row r="12" spans="1:9" ht="18" customHeight="1">
      <c r="A12" s="663">
        <v>7</v>
      </c>
      <c r="B12" s="664" t="s">
        <v>427</v>
      </c>
      <c r="C12" s="665" t="s">
        <v>1090</v>
      </c>
      <c r="D12" s="666">
        <v>1500</v>
      </c>
      <c r="E12" s="673" t="s">
        <v>1091</v>
      </c>
      <c r="F12" s="672">
        <v>1500</v>
      </c>
      <c r="G12" s="672">
        <v>2100</v>
      </c>
      <c r="H12" s="670"/>
      <c r="I12" s="668">
        <v>2100</v>
      </c>
    </row>
    <row r="13" spans="1:9" ht="18" customHeight="1">
      <c r="A13" s="663">
        <v>8</v>
      </c>
      <c r="B13" s="664" t="s">
        <v>433</v>
      </c>
      <c r="C13" s="665" t="s">
        <v>981</v>
      </c>
      <c r="D13" s="666">
        <v>500</v>
      </c>
      <c r="E13" s="667" t="s">
        <v>1092</v>
      </c>
      <c r="F13" s="672">
        <v>500</v>
      </c>
      <c r="G13" s="672">
        <v>3500</v>
      </c>
      <c r="H13" s="670"/>
      <c r="I13" s="668">
        <v>3500</v>
      </c>
    </row>
    <row r="14" spans="1:9" ht="18" customHeight="1">
      <c r="A14" s="674">
        <v>9</v>
      </c>
      <c r="B14" s="664" t="s">
        <v>438</v>
      </c>
      <c r="C14" s="665" t="s">
        <v>1093</v>
      </c>
      <c r="D14" s="666">
        <v>200</v>
      </c>
      <c r="E14" s="667" t="s">
        <v>1094</v>
      </c>
      <c r="F14" s="659">
        <v>200</v>
      </c>
      <c r="G14" s="659">
        <v>350</v>
      </c>
      <c r="H14" s="670"/>
      <c r="I14" s="668">
        <v>350</v>
      </c>
    </row>
    <row r="15" spans="1:9" ht="25.5" customHeight="1">
      <c r="A15" s="663">
        <v>10</v>
      </c>
      <c r="B15" s="664" t="s">
        <v>443</v>
      </c>
      <c r="C15" s="665" t="s">
        <v>1095</v>
      </c>
      <c r="D15" s="666">
        <v>2500</v>
      </c>
      <c r="E15" s="667" t="s">
        <v>1096</v>
      </c>
      <c r="F15" s="672">
        <v>2500</v>
      </c>
      <c r="G15" s="672">
        <v>2500</v>
      </c>
      <c r="H15" s="670"/>
      <c r="I15" s="668">
        <v>2500</v>
      </c>
    </row>
    <row r="16" spans="1:9" ht="24.75" customHeight="1">
      <c r="A16" s="663"/>
      <c r="B16" s="664" t="s">
        <v>449</v>
      </c>
      <c r="C16" s="665" t="s">
        <v>1097</v>
      </c>
      <c r="D16" s="666">
        <v>1250</v>
      </c>
      <c r="E16" s="667" t="s">
        <v>1097</v>
      </c>
      <c r="F16" s="672"/>
      <c r="G16" s="672">
        <v>1250</v>
      </c>
      <c r="H16" s="670">
        <v>600</v>
      </c>
      <c r="I16" s="668">
        <v>1850</v>
      </c>
    </row>
    <row r="17" spans="1:9" ht="27.75" customHeight="1">
      <c r="A17" s="663">
        <v>11</v>
      </c>
      <c r="B17" s="664" t="s">
        <v>367</v>
      </c>
      <c r="C17" s="665" t="s">
        <v>1098</v>
      </c>
      <c r="D17" s="666">
        <v>1500</v>
      </c>
      <c r="E17" s="675" t="s">
        <v>1099</v>
      </c>
      <c r="F17" s="671">
        <v>1500</v>
      </c>
      <c r="G17" s="671">
        <v>1500</v>
      </c>
      <c r="H17" s="670">
        <v>253.66</v>
      </c>
      <c r="I17" s="668">
        <v>1753.66</v>
      </c>
    </row>
    <row r="18" spans="1:9">
      <c r="A18" s="663">
        <v>12</v>
      </c>
      <c r="B18" s="664" t="s">
        <v>2</v>
      </c>
      <c r="C18" s="665" t="s">
        <v>1100</v>
      </c>
      <c r="D18" s="666">
        <v>5500</v>
      </c>
      <c r="E18" s="408" t="s">
        <v>1101</v>
      </c>
      <c r="F18" s="676">
        <v>5500</v>
      </c>
      <c r="G18" s="669">
        <v>5500</v>
      </c>
      <c r="H18" s="670">
        <v>200</v>
      </c>
      <c r="I18" s="668">
        <v>5700</v>
      </c>
    </row>
    <row r="19" spans="1:9">
      <c r="A19" s="663">
        <v>13</v>
      </c>
      <c r="B19" s="664" t="s">
        <v>8</v>
      </c>
      <c r="C19" s="665" t="s">
        <v>1102</v>
      </c>
      <c r="D19" s="666">
        <v>700</v>
      </c>
      <c r="E19" s="667" t="s">
        <v>1103</v>
      </c>
      <c r="F19" s="672">
        <v>700</v>
      </c>
      <c r="G19" s="672">
        <v>700</v>
      </c>
      <c r="H19" s="670"/>
      <c r="I19" s="668">
        <v>700</v>
      </c>
    </row>
    <row r="20" spans="1:9" ht="25.5">
      <c r="A20" s="663"/>
      <c r="B20" s="664" t="s">
        <v>11</v>
      </c>
      <c r="C20" s="665" t="s">
        <v>222</v>
      </c>
      <c r="D20" s="666">
        <v>3700</v>
      </c>
      <c r="E20" s="667" t="s">
        <v>1104</v>
      </c>
      <c r="F20" s="672"/>
      <c r="G20" s="672"/>
      <c r="H20" s="670"/>
      <c r="I20" s="668"/>
    </row>
    <row r="21" spans="1:9" ht="25.5">
      <c r="A21" s="663">
        <v>14</v>
      </c>
      <c r="B21" s="664" t="s">
        <v>12</v>
      </c>
      <c r="C21" s="665" t="s">
        <v>1105</v>
      </c>
      <c r="D21" s="666">
        <v>1000</v>
      </c>
      <c r="E21" s="667" t="s">
        <v>1105</v>
      </c>
      <c r="F21" s="677">
        <v>1000</v>
      </c>
      <c r="G21" s="672">
        <v>1000</v>
      </c>
      <c r="H21" s="670"/>
      <c r="I21" s="668">
        <v>1000</v>
      </c>
    </row>
    <row r="22" spans="1:9">
      <c r="A22" s="663">
        <v>15</v>
      </c>
      <c r="B22" s="664" t="s">
        <v>22</v>
      </c>
      <c r="C22" s="665" t="s">
        <v>1106</v>
      </c>
      <c r="D22" s="666">
        <v>1500</v>
      </c>
      <c r="E22" s="667" t="s">
        <v>1107</v>
      </c>
      <c r="F22" s="669">
        <v>1500</v>
      </c>
      <c r="G22" s="669">
        <v>1500</v>
      </c>
      <c r="H22" s="668"/>
      <c r="I22" s="668">
        <v>1500</v>
      </c>
    </row>
    <row r="23" spans="1:9" ht="25.5">
      <c r="A23" s="663">
        <v>16</v>
      </c>
      <c r="B23" s="664" t="s">
        <v>24</v>
      </c>
      <c r="C23" s="665" t="s">
        <v>1108</v>
      </c>
      <c r="D23" s="666">
        <v>1000</v>
      </c>
      <c r="E23" s="667" t="s">
        <v>1109</v>
      </c>
      <c r="F23" s="671">
        <v>1000</v>
      </c>
      <c r="G23" s="671">
        <v>1000</v>
      </c>
      <c r="H23" s="668"/>
      <c r="I23" s="668">
        <v>1000</v>
      </c>
    </row>
    <row r="24" spans="1:9" ht="13.15" customHeight="1">
      <c r="A24" s="663">
        <v>17</v>
      </c>
      <c r="B24" s="664" t="s">
        <v>35</v>
      </c>
      <c r="C24" s="665" t="s">
        <v>1110</v>
      </c>
      <c r="D24" s="666">
        <v>2100</v>
      </c>
      <c r="E24" s="667" t="s">
        <v>1111</v>
      </c>
      <c r="F24" s="671">
        <v>2100</v>
      </c>
      <c r="G24" s="671">
        <v>2100</v>
      </c>
      <c r="H24" s="668"/>
      <c r="I24" s="668">
        <v>2100</v>
      </c>
    </row>
    <row r="25" spans="1:9" ht="13.15" customHeight="1">
      <c r="A25" s="663">
        <v>18</v>
      </c>
      <c r="B25" s="664" t="s">
        <v>43</v>
      </c>
      <c r="C25" s="665" t="s">
        <v>94</v>
      </c>
      <c r="D25" s="666">
        <v>200</v>
      </c>
      <c r="E25" s="667" t="s">
        <v>1112</v>
      </c>
      <c r="F25" s="671">
        <v>200</v>
      </c>
      <c r="G25" s="671">
        <v>200</v>
      </c>
      <c r="H25" s="668"/>
      <c r="I25" s="668">
        <v>200</v>
      </c>
    </row>
    <row r="26" spans="1:9" ht="15">
      <c r="A26" s="663"/>
      <c r="B26" s="664" t="s">
        <v>47</v>
      </c>
      <c r="C26" s="665" t="s">
        <v>1113</v>
      </c>
      <c r="D26" s="666">
        <v>2700</v>
      </c>
      <c r="E26" s="667" t="s">
        <v>1114</v>
      </c>
      <c r="F26" s="671"/>
      <c r="G26" s="671"/>
      <c r="H26" s="668"/>
      <c r="I26" s="668"/>
    </row>
    <row r="27" spans="1:9">
      <c r="A27" s="663">
        <v>19</v>
      </c>
      <c r="B27" s="664" t="s">
        <v>59</v>
      </c>
      <c r="C27" s="665" t="s">
        <v>1115</v>
      </c>
      <c r="D27" s="666">
        <v>500</v>
      </c>
      <c r="E27" s="663" t="s">
        <v>1116</v>
      </c>
      <c r="F27" s="669">
        <v>500</v>
      </c>
      <c r="G27" s="669">
        <v>500</v>
      </c>
      <c r="H27" s="668"/>
      <c r="I27" s="668">
        <v>500</v>
      </c>
    </row>
    <row r="28" spans="1:9" ht="27" customHeight="1">
      <c r="A28" s="663"/>
      <c r="B28" s="664" t="s">
        <v>67</v>
      </c>
      <c r="C28" s="665" t="s">
        <v>1117</v>
      </c>
      <c r="D28" s="666">
        <v>5200</v>
      </c>
      <c r="E28" s="667" t="s">
        <v>1117</v>
      </c>
      <c r="F28" s="669"/>
      <c r="G28" s="669"/>
      <c r="H28" s="668"/>
      <c r="I28" s="668"/>
    </row>
    <row r="29" spans="1:9" ht="25.5">
      <c r="A29" s="663">
        <v>20</v>
      </c>
      <c r="B29" s="664" t="s">
        <v>77</v>
      </c>
      <c r="C29" s="665" t="s">
        <v>273</v>
      </c>
      <c r="D29" s="666">
        <v>1000</v>
      </c>
      <c r="E29" s="667" t="s">
        <v>1118</v>
      </c>
      <c r="F29" s="669">
        <v>1000</v>
      </c>
      <c r="G29" s="669">
        <v>1000</v>
      </c>
      <c r="H29" s="668"/>
      <c r="I29" s="668">
        <v>1000</v>
      </c>
    </row>
    <row r="30" spans="1:9" ht="15">
      <c r="A30" s="663"/>
      <c r="B30" s="664"/>
      <c r="C30" s="665"/>
      <c r="D30" s="666"/>
      <c r="E30" s="663"/>
      <c r="F30" s="671">
        <f>SUM(F4:F29)</f>
        <v>23853.66</v>
      </c>
      <c r="G30" s="671">
        <f>SUM(G4:G29)</f>
        <v>93453.66</v>
      </c>
      <c r="H30" s="668"/>
      <c r="I30" s="678">
        <v>93453.66</v>
      </c>
    </row>
    <row r="31" spans="1:9">
      <c r="A31" s="663"/>
      <c r="B31" s="664"/>
      <c r="C31" s="665"/>
      <c r="D31" s="666"/>
      <c r="E31" s="663"/>
      <c r="F31" s="668"/>
      <c r="G31" s="669"/>
      <c r="H31" s="668"/>
      <c r="I31" s="668"/>
    </row>
    <row r="32" spans="1:9" ht="15">
      <c r="A32" s="663"/>
      <c r="B32" s="664"/>
      <c r="C32" s="665"/>
      <c r="D32" s="666"/>
      <c r="E32" s="663"/>
      <c r="F32" s="671"/>
      <c r="G32" s="671"/>
      <c r="H32" s="668"/>
      <c r="I32" s="668"/>
    </row>
    <row r="33" spans="1:9">
      <c r="A33" s="663"/>
      <c r="B33" s="664"/>
      <c r="C33" s="665"/>
      <c r="D33" s="666"/>
      <c r="E33" s="663"/>
      <c r="F33" s="668"/>
      <c r="G33" s="668"/>
      <c r="H33" s="668"/>
      <c r="I33" s="668"/>
    </row>
    <row r="34" spans="1:9" s="647" customFormat="1" ht="15">
      <c r="A34" s="679"/>
      <c r="B34" s="680"/>
      <c r="C34" s="681"/>
      <c r="D34" s="682"/>
      <c r="E34" s="683"/>
      <c r="F34" s="671"/>
      <c r="G34" s="671"/>
      <c r="H34" s="684"/>
      <c r="I34" s="684"/>
    </row>
    <row r="35" spans="1:9" ht="15.75">
      <c r="A35" s="685"/>
      <c r="B35" s="686"/>
      <c r="C35" s="517" t="s">
        <v>811</v>
      </c>
      <c r="D35" s="518">
        <v>93453.66</v>
      </c>
      <c r="E35" s="687"/>
      <c r="F35" s="668"/>
      <c r="G35" s="668"/>
      <c r="H35" s="668"/>
      <c r="I35" s="668"/>
    </row>
    <row r="36" spans="1:9" ht="15.75">
      <c r="A36" s="508"/>
      <c r="B36" s="514"/>
      <c r="C36" s="515" t="s">
        <v>892</v>
      </c>
      <c r="D36" s="512">
        <v>10842.4</v>
      </c>
      <c r="E36" s="403"/>
      <c r="F36" s="668"/>
      <c r="G36" s="668"/>
      <c r="H36" s="668"/>
      <c r="I36" s="668"/>
    </row>
    <row r="37" spans="1:9" ht="15.75">
      <c r="A37" s="508"/>
      <c r="B37" s="514"/>
      <c r="C37" s="516" t="s">
        <v>893</v>
      </c>
      <c r="D37" s="513">
        <v>11600</v>
      </c>
      <c r="E37" s="403"/>
      <c r="F37" s="668"/>
      <c r="G37" s="668"/>
      <c r="H37" s="668"/>
      <c r="I37" s="668"/>
    </row>
    <row r="38" spans="1:9" ht="15.75">
      <c r="A38" s="508"/>
      <c r="B38" s="514"/>
      <c r="C38" s="510" t="s">
        <v>812</v>
      </c>
      <c r="D38" s="511">
        <f>SUM(D35:D37)</f>
        <v>115896.06</v>
      </c>
      <c r="E38" s="403"/>
      <c r="F38" s="668"/>
      <c r="G38" s="668"/>
      <c r="H38" s="668"/>
      <c r="I38" s="668"/>
    </row>
    <row r="39" spans="1:9" ht="15.75">
      <c r="A39" s="508"/>
      <c r="B39" s="514"/>
      <c r="C39" s="428"/>
      <c r="D39" s="425"/>
      <c r="E39" s="403"/>
    </row>
    <row r="40" spans="1:9" ht="15">
      <c r="B40" s="1098"/>
      <c r="C40" s="1098"/>
      <c r="D40" s="501"/>
      <c r="E40" s="648"/>
    </row>
    <row r="41" spans="1:9">
      <c r="B41" s="1098">
        <v>0</v>
      </c>
      <c r="C41" s="1098"/>
      <c r="D41" s="502"/>
      <c r="E41" s="499"/>
    </row>
    <row r="42" spans="1:9">
      <c r="B42" s="1098"/>
      <c r="C42" s="1098"/>
      <c r="D42" s="500"/>
    </row>
    <row r="44" spans="1:9">
      <c r="E44" s="407"/>
    </row>
  </sheetData>
  <mergeCells count="4">
    <mergeCell ref="B1:E1"/>
    <mergeCell ref="B2:E2"/>
    <mergeCell ref="B40:C40"/>
    <mergeCell ref="B41:C4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Ruler="0" showWhiteSpace="0" topLeftCell="A46" zoomScale="80" zoomScaleNormal="80" workbookViewId="0">
      <selection activeCell="D73" sqref="D73"/>
    </sheetView>
  </sheetViews>
  <sheetFormatPr defaultRowHeight="12.75"/>
  <cols>
    <col min="1" max="1" width="4.28515625" style="526" customWidth="1"/>
    <col min="2" max="2" width="9.7109375" style="418" customWidth="1"/>
    <col min="3" max="3" width="33.42578125" style="412" customWidth="1"/>
    <col min="4" max="4" width="18.28515625" style="419" customWidth="1"/>
    <col min="5" max="5" width="23.28515625" style="541" customWidth="1"/>
    <col min="6" max="6" width="19" style="402" customWidth="1"/>
    <col min="7" max="7" width="17.140625" style="506" customWidth="1"/>
    <col min="8" max="8" width="29.5703125" style="506" customWidth="1"/>
    <col min="9" max="9" width="17.140625" style="402" customWidth="1"/>
    <col min="10" max="10" width="30.85546875" style="506" customWidth="1"/>
    <col min="11" max="11" width="20.140625" style="506" customWidth="1"/>
    <col min="12" max="12" width="31.85546875" style="506" customWidth="1"/>
    <col min="13" max="13" width="17.42578125" style="402" customWidth="1"/>
    <col min="14" max="14" width="31.28515625" style="506" customWidth="1"/>
    <col min="15" max="15" width="18.5703125" style="402" customWidth="1"/>
    <col min="16" max="16" width="34.140625" style="506" customWidth="1"/>
    <col min="17" max="17" width="19.85546875" style="402" customWidth="1"/>
    <col min="18" max="18" width="38.140625" style="506" customWidth="1"/>
    <col min="19" max="16384" width="9.140625" style="506"/>
  </cols>
  <sheetData>
    <row r="1" spans="1:18" ht="12.75" customHeight="1">
      <c r="B1" s="1102" t="s">
        <v>818</v>
      </c>
      <c r="C1" s="1102"/>
      <c r="D1" s="1102"/>
      <c r="E1" s="1102"/>
    </row>
    <row r="2" spans="1:18" ht="16.5" thickBot="1">
      <c r="B2" s="1103" t="s">
        <v>982</v>
      </c>
      <c r="C2" s="1103"/>
      <c r="D2" s="1103"/>
      <c r="E2" s="1103"/>
    </row>
    <row r="3" spans="1:18" ht="15.75" thickBot="1">
      <c r="A3" s="834" t="s">
        <v>807</v>
      </c>
      <c r="B3" s="835" t="s">
        <v>808</v>
      </c>
      <c r="C3" s="836" t="s">
        <v>819</v>
      </c>
      <c r="D3" s="837" t="s">
        <v>810</v>
      </c>
      <c r="E3" s="838" t="s">
        <v>122</v>
      </c>
      <c r="F3" s="1033" t="s">
        <v>1119</v>
      </c>
      <c r="G3" s="1024" t="s">
        <v>1120</v>
      </c>
      <c r="H3" s="1025" t="s">
        <v>1072</v>
      </c>
      <c r="I3" s="1024" t="s">
        <v>1121</v>
      </c>
      <c r="J3" s="1025" t="s">
        <v>1072</v>
      </c>
      <c r="K3" s="1024" t="s">
        <v>1165</v>
      </c>
      <c r="L3" s="1025" t="s">
        <v>1072</v>
      </c>
      <c r="M3" s="1024" t="s">
        <v>1169</v>
      </c>
      <c r="N3" s="1025" t="s">
        <v>1072</v>
      </c>
      <c r="O3" s="1024" t="s">
        <v>1233</v>
      </c>
      <c r="P3" s="1025" t="s">
        <v>1072</v>
      </c>
      <c r="Q3" s="1024" t="s">
        <v>1234</v>
      </c>
      <c r="R3" s="1025" t="s">
        <v>1072</v>
      </c>
    </row>
    <row r="4" spans="1:18" ht="38.25">
      <c r="A4" s="834"/>
      <c r="B4" s="480" t="s">
        <v>815</v>
      </c>
      <c r="C4" s="839" t="s">
        <v>919</v>
      </c>
      <c r="D4" s="840">
        <v>1300</v>
      </c>
      <c r="E4" s="536" t="s">
        <v>820</v>
      </c>
      <c r="F4" s="1026">
        <v>1300</v>
      </c>
      <c r="G4" s="1027">
        <v>0</v>
      </c>
      <c r="H4" s="1028"/>
      <c r="I4" s="1029"/>
      <c r="J4" s="1030"/>
      <c r="K4" s="1029"/>
      <c r="L4" s="1031"/>
      <c r="M4" s="1032"/>
      <c r="N4" s="1023"/>
      <c r="O4" s="1032"/>
      <c r="P4" s="1063"/>
      <c r="Q4" s="1032"/>
      <c r="R4" s="1023"/>
    </row>
    <row r="5" spans="1:18" ht="38.25">
      <c r="A5" s="834"/>
      <c r="B5" s="480" t="s">
        <v>816</v>
      </c>
      <c r="C5" s="839" t="s">
        <v>919</v>
      </c>
      <c r="D5" s="840">
        <v>1500</v>
      </c>
      <c r="E5" s="536" t="s">
        <v>820</v>
      </c>
      <c r="F5" s="841">
        <v>1500</v>
      </c>
      <c r="G5" s="842">
        <v>0</v>
      </c>
      <c r="H5" s="843"/>
      <c r="I5" s="844"/>
      <c r="J5" s="845"/>
      <c r="K5" s="844"/>
      <c r="L5" s="846"/>
      <c r="M5" s="847"/>
      <c r="N5" s="848"/>
      <c r="O5" s="1017"/>
      <c r="P5" s="1064"/>
      <c r="Q5" s="1069"/>
      <c r="R5" s="1067"/>
    </row>
    <row r="6" spans="1:18" ht="26.25">
      <c r="A6" s="834"/>
      <c r="B6" s="849" t="s">
        <v>383</v>
      </c>
      <c r="C6" s="850" t="s">
        <v>964</v>
      </c>
      <c r="D6" s="851">
        <f>24268.88+I6+K6</f>
        <v>25000</v>
      </c>
      <c r="E6" s="852" t="s">
        <v>820</v>
      </c>
      <c r="F6" s="841">
        <v>40000</v>
      </c>
      <c r="G6" s="842">
        <v>-15731.119999999999</v>
      </c>
      <c r="H6" s="843" t="s">
        <v>1122</v>
      </c>
      <c r="I6" s="844">
        <v>15731.12</v>
      </c>
      <c r="J6" s="843"/>
      <c r="K6" s="844">
        <v>-15000</v>
      </c>
      <c r="L6" s="853" t="s">
        <v>1166</v>
      </c>
      <c r="M6" s="847"/>
      <c r="N6" s="848"/>
      <c r="O6" s="1017"/>
      <c r="P6" s="1064"/>
      <c r="Q6" s="1069"/>
      <c r="R6" s="1067"/>
    </row>
    <row r="7" spans="1:18" ht="39">
      <c r="A7" s="834"/>
      <c r="B7" s="854" t="s">
        <v>738</v>
      </c>
      <c r="C7" s="855" t="s">
        <v>1029</v>
      </c>
      <c r="D7" s="856">
        <f>F7+G7+I7+O7</f>
        <v>265274.71999999997</v>
      </c>
      <c r="E7" s="857"/>
      <c r="F7" s="841">
        <v>71120</v>
      </c>
      <c r="G7" s="842">
        <v>92495.079999999987</v>
      </c>
      <c r="H7" s="858" t="s">
        <v>1123</v>
      </c>
      <c r="I7" s="844">
        <v>31659.64</v>
      </c>
      <c r="J7" s="845" t="s">
        <v>1124</v>
      </c>
      <c r="K7" s="844"/>
      <c r="L7" s="846"/>
      <c r="M7" s="847"/>
      <c r="N7" s="848"/>
      <c r="O7" s="1017">
        <v>70000</v>
      </c>
      <c r="P7" s="1065" t="s">
        <v>1226</v>
      </c>
      <c r="Q7" s="1069"/>
      <c r="R7" s="1067"/>
    </row>
    <row r="8" spans="1:18" ht="26.25">
      <c r="A8" s="859"/>
      <c r="B8" s="849" t="s">
        <v>970</v>
      </c>
      <c r="C8" s="850" t="s">
        <v>971</v>
      </c>
      <c r="D8" s="860">
        <f>F8+G8+I8+K8+M8</f>
        <v>8400</v>
      </c>
      <c r="E8" s="852" t="s">
        <v>820</v>
      </c>
      <c r="F8" s="841">
        <v>14400</v>
      </c>
      <c r="G8" s="842">
        <v>-14400</v>
      </c>
      <c r="H8" s="843"/>
      <c r="I8" s="844">
        <v>14400</v>
      </c>
      <c r="J8" s="861" t="s">
        <v>1125</v>
      </c>
      <c r="K8" s="844">
        <v>-5000</v>
      </c>
      <c r="L8" s="853" t="s">
        <v>1166</v>
      </c>
      <c r="M8" s="847">
        <v>-1000</v>
      </c>
      <c r="N8" s="848" t="s">
        <v>1170</v>
      </c>
      <c r="O8" s="1017"/>
      <c r="P8" s="1064"/>
      <c r="Q8" s="1069"/>
      <c r="R8" s="1067"/>
    </row>
    <row r="9" spans="1:18" ht="15">
      <c r="A9" s="859"/>
      <c r="B9" s="849" t="s">
        <v>353</v>
      </c>
      <c r="C9" s="850" t="s">
        <v>1126</v>
      </c>
      <c r="D9" s="860">
        <f t="shared" ref="D9:D56" si="0">F9+G9+I9+K9+M9</f>
        <v>2000</v>
      </c>
      <c r="E9" s="852" t="s">
        <v>820</v>
      </c>
      <c r="F9" s="841">
        <v>2000</v>
      </c>
      <c r="G9" s="842">
        <v>0</v>
      </c>
      <c r="H9" s="843"/>
      <c r="I9" s="844"/>
      <c r="J9" s="845"/>
      <c r="K9" s="844"/>
      <c r="L9" s="846"/>
      <c r="M9" s="847"/>
      <c r="N9" s="848"/>
      <c r="O9" s="1017"/>
      <c r="P9" s="1064"/>
      <c r="Q9" s="1069"/>
      <c r="R9" s="1067"/>
    </row>
    <row r="10" spans="1:18" ht="51">
      <c r="A10" s="859"/>
      <c r="B10" s="862" t="s">
        <v>953</v>
      </c>
      <c r="C10" s="863" t="s">
        <v>954</v>
      </c>
      <c r="D10" s="860">
        <f t="shared" si="0"/>
        <v>1000</v>
      </c>
      <c r="E10" s="864" t="s">
        <v>955</v>
      </c>
      <c r="F10" s="841">
        <v>1000</v>
      </c>
      <c r="G10" s="842">
        <v>0</v>
      </c>
      <c r="H10" s="843"/>
      <c r="I10" s="844"/>
      <c r="J10" s="845"/>
      <c r="K10" s="844"/>
      <c r="L10" s="846"/>
      <c r="M10" s="847"/>
      <c r="N10" s="848"/>
      <c r="O10" s="1017"/>
      <c r="P10" s="1064"/>
      <c r="Q10" s="1069"/>
      <c r="R10" s="1067"/>
    </row>
    <row r="11" spans="1:18" ht="63.75">
      <c r="A11" s="859"/>
      <c r="B11" s="862" t="s">
        <v>953</v>
      </c>
      <c r="C11" s="863" t="s">
        <v>956</v>
      </c>
      <c r="D11" s="860">
        <f t="shared" si="0"/>
        <v>2232</v>
      </c>
      <c r="E11" s="864" t="s">
        <v>955</v>
      </c>
      <c r="F11" s="841">
        <v>2232</v>
      </c>
      <c r="G11" s="842">
        <v>0</v>
      </c>
      <c r="H11" s="843"/>
      <c r="I11" s="844"/>
      <c r="J11" s="845"/>
      <c r="K11" s="844"/>
      <c r="L11" s="846"/>
      <c r="M11" s="847"/>
      <c r="N11" s="848"/>
      <c r="O11" s="1017"/>
      <c r="P11" s="1064"/>
      <c r="Q11" s="1069"/>
      <c r="R11" s="1067"/>
    </row>
    <row r="12" spans="1:18" s="745" customFormat="1" ht="15">
      <c r="A12" s="865"/>
      <c r="B12" s="866" t="s">
        <v>361</v>
      </c>
      <c r="C12" s="867" t="s">
        <v>1127</v>
      </c>
      <c r="D12" s="860">
        <f t="shared" si="0"/>
        <v>21814.7</v>
      </c>
      <c r="E12" s="868" t="s">
        <v>949</v>
      </c>
      <c r="F12" s="869">
        <v>21814.7</v>
      </c>
      <c r="G12" s="842">
        <v>0</v>
      </c>
      <c r="H12" s="858"/>
      <c r="I12" s="870"/>
      <c r="J12" s="861"/>
      <c r="K12" s="870"/>
      <c r="L12" s="846"/>
      <c r="M12" s="871"/>
      <c r="N12" s="872"/>
      <c r="O12" s="1034"/>
      <c r="P12" s="1060"/>
      <c r="Q12" s="1061"/>
      <c r="R12" s="1062"/>
    </row>
    <row r="13" spans="1:18" s="745" customFormat="1" ht="51.75">
      <c r="A13" s="865"/>
      <c r="B13" s="873" t="s">
        <v>358</v>
      </c>
      <c r="C13" s="874" t="s">
        <v>957</v>
      </c>
      <c r="D13" s="860">
        <f t="shared" si="0"/>
        <v>2108</v>
      </c>
      <c r="E13" s="864" t="s">
        <v>955</v>
      </c>
      <c r="F13" s="869">
        <v>2108</v>
      </c>
      <c r="G13" s="842">
        <v>0</v>
      </c>
      <c r="H13" s="858"/>
      <c r="I13" s="870"/>
      <c r="J13" s="861"/>
      <c r="K13" s="870"/>
      <c r="L13" s="846"/>
      <c r="M13" s="871"/>
      <c r="N13" s="872"/>
      <c r="O13" s="1034"/>
      <c r="P13" s="1060"/>
      <c r="Q13" s="1061"/>
      <c r="R13" s="1062"/>
    </row>
    <row r="14" spans="1:18" s="745" customFormat="1" ht="64.5">
      <c r="A14" s="865"/>
      <c r="B14" s="875" t="s">
        <v>358</v>
      </c>
      <c r="C14" s="876" t="s">
        <v>857</v>
      </c>
      <c r="D14" s="860">
        <f t="shared" si="0"/>
        <v>28160.400000000001</v>
      </c>
      <c r="E14" s="877" t="s">
        <v>959</v>
      </c>
      <c r="F14" s="878">
        <v>23100</v>
      </c>
      <c r="G14" s="842">
        <v>5060.4000000000015</v>
      </c>
      <c r="H14" s="858"/>
      <c r="I14" s="870"/>
      <c r="J14" s="861"/>
      <c r="K14" s="870"/>
      <c r="L14" s="846"/>
      <c r="M14" s="871"/>
      <c r="N14" s="872"/>
      <c r="O14" s="1034"/>
      <c r="P14" s="1060"/>
      <c r="Q14" s="1061"/>
      <c r="R14" s="1062"/>
    </row>
    <row r="15" spans="1:18" s="745" customFormat="1" ht="51.75">
      <c r="A15" s="865"/>
      <c r="B15" s="875" t="s">
        <v>358</v>
      </c>
      <c r="C15" s="876" t="s">
        <v>858</v>
      </c>
      <c r="D15" s="860">
        <f t="shared" si="0"/>
        <v>8295.6</v>
      </c>
      <c r="E15" s="877" t="s">
        <v>959</v>
      </c>
      <c r="F15" s="878">
        <v>8500</v>
      </c>
      <c r="G15" s="842">
        <v>-204.39999999999964</v>
      </c>
      <c r="H15" s="858"/>
      <c r="I15" s="870"/>
      <c r="J15" s="861"/>
      <c r="K15" s="870"/>
      <c r="L15" s="846"/>
      <c r="M15" s="871"/>
      <c r="N15" s="872"/>
      <c r="O15" s="1034"/>
      <c r="P15" s="1060"/>
      <c r="Q15" s="1061"/>
      <c r="R15" s="1062"/>
    </row>
    <row r="16" spans="1:18" s="745" customFormat="1" ht="26.25">
      <c r="A16" s="865"/>
      <c r="B16" s="875" t="s">
        <v>358</v>
      </c>
      <c r="C16" s="876" t="s">
        <v>868</v>
      </c>
      <c r="D16" s="860">
        <f t="shared" si="0"/>
        <v>17900</v>
      </c>
      <c r="E16" s="877" t="s">
        <v>959</v>
      </c>
      <c r="F16" s="869">
        <v>12000</v>
      </c>
      <c r="G16" s="842">
        <v>-100</v>
      </c>
      <c r="H16" s="858"/>
      <c r="I16" s="870"/>
      <c r="J16" s="861"/>
      <c r="K16" s="870"/>
      <c r="L16" s="846"/>
      <c r="M16" s="871">
        <v>6000</v>
      </c>
      <c r="N16" s="872" t="s">
        <v>1186</v>
      </c>
      <c r="O16" s="1034"/>
      <c r="P16" s="1060"/>
      <c r="Q16" s="1061"/>
      <c r="R16" s="1062"/>
    </row>
    <row r="17" spans="1:18" s="745" customFormat="1" ht="15">
      <c r="A17" s="865"/>
      <c r="B17" s="849" t="s">
        <v>393</v>
      </c>
      <c r="C17" s="850" t="s">
        <v>1128</v>
      </c>
      <c r="D17" s="860">
        <f t="shared" si="0"/>
        <v>15000</v>
      </c>
      <c r="E17" s="852" t="s">
        <v>820</v>
      </c>
      <c r="F17" s="869">
        <v>15000</v>
      </c>
      <c r="G17" s="842">
        <v>0</v>
      </c>
      <c r="H17" s="858"/>
      <c r="I17" s="870"/>
      <c r="J17" s="861"/>
      <c r="K17" s="870"/>
      <c r="L17" s="846"/>
      <c r="M17" s="871"/>
      <c r="N17" s="872"/>
      <c r="O17" s="1034"/>
      <c r="P17" s="1060"/>
      <c r="Q17" s="1061"/>
      <c r="R17" s="1062"/>
    </row>
    <row r="18" spans="1:18" s="1051" customFormat="1" ht="43.5" customHeight="1">
      <c r="A18" s="1052"/>
      <c r="B18" s="1053" t="s">
        <v>1235</v>
      </c>
      <c r="C18" s="1054" t="s">
        <v>1236</v>
      </c>
      <c r="D18" s="860">
        <f>F18+G18+I18+K18+M18+Q18</f>
        <v>2000</v>
      </c>
      <c r="E18" s="852" t="s">
        <v>820</v>
      </c>
      <c r="F18" s="1055"/>
      <c r="G18" s="1056"/>
      <c r="H18" s="1057"/>
      <c r="I18" s="1058"/>
      <c r="J18" s="1059"/>
      <c r="K18" s="1058"/>
      <c r="L18" s="1060"/>
      <c r="M18" s="1061"/>
      <c r="N18" s="1062"/>
      <c r="O18" s="1061"/>
      <c r="P18" s="1060"/>
      <c r="Q18" s="1061">
        <v>2000</v>
      </c>
      <c r="R18" s="1062" t="s">
        <v>1237</v>
      </c>
    </row>
    <row r="19" spans="1:18" s="745" customFormat="1" ht="39">
      <c r="A19" s="879"/>
      <c r="B19" s="854" t="s">
        <v>698</v>
      </c>
      <c r="C19" s="855" t="s">
        <v>968</v>
      </c>
      <c r="D19" s="860">
        <f>F19+G19+I19+K19+M19+O19</f>
        <v>69726.16</v>
      </c>
      <c r="E19" s="852"/>
      <c r="F19" s="869">
        <v>18880</v>
      </c>
      <c r="G19" s="842">
        <v>22605.800000000003</v>
      </c>
      <c r="H19" s="858" t="s">
        <v>1129</v>
      </c>
      <c r="I19" s="870">
        <v>10240.36</v>
      </c>
      <c r="J19" s="845" t="s">
        <v>1124</v>
      </c>
      <c r="K19" s="870"/>
      <c r="L19" s="846"/>
      <c r="M19" s="871"/>
      <c r="N19" s="872"/>
      <c r="O19" s="1034">
        <v>18000</v>
      </c>
      <c r="P19" s="1060"/>
      <c r="Q19" s="1061"/>
      <c r="R19" s="1062"/>
    </row>
    <row r="20" spans="1:18" ht="26.25">
      <c r="A20" s="879"/>
      <c r="B20" s="849" t="s">
        <v>965</v>
      </c>
      <c r="C20" s="850" t="s">
        <v>1130</v>
      </c>
      <c r="D20" s="860">
        <f t="shared" si="0"/>
        <v>40000</v>
      </c>
      <c r="E20" s="880" t="s">
        <v>820</v>
      </c>
      <c r="F20" s="841">
        <v>40000</v>
      </c>
      <c r="G20" s="842">
        <v>-10000</v>
      </c>
      <c r="H20" s="881"/>
      <c r="I20" s="844">
        <v>10000</v>
      </c>
      <c r="J20" s="861" t="s">
        <v>1125</v>
      </c>
      <c r="K20" s="844"/>
      <c r="L20" s="846"/>
      <c r="M20" s="847"/>
      <c r="N20" s="848"/>
      <c r="O20" s="1017"/>
      <c r="P20" s="1064"/>
      <c r="Q20" s="1069"/>
      <c r="R20" s="1067"/>
    </row>
    <row r="21" spans="1:18" ht="15">
      <c r="A21" s="879"/>
      <c r="B21" s="866" t="s">
        <v>427</v>
      </c>
      <c r="C21" s="867" t="s">
        <v>951</v>
      </c>
      <c r="D21" s="860">
        <f t="shared" si="0"/>
        <v>17360</v>
      </c>
      <c r="E21" s="868" t="s">
        <v>949</v>
      </c>
      <c r="F21" s="841">
        <v>17360</v>
      </c>
      <c r="G21" s="842">
        <v>0</v>
      </c>
      <c r="H21" s="843"/>
      <c r="I21" s="844"/>
      <c r="J21" s="845"/>
      <c r="K21" s="844"/>
      <c r="L21" s="846"/>
      <c r="M21" s="847"/>
      <c r="N21" s="848"/>
      <c r="O21" s="1017"/>
      <c r="P21" s="1064"/>
      <c r="Q21" s="1069"/>
      <c r="R21" s="1067"/>
    </row>
    <row r="22" spans="1:18" ht="15">
      <c r="A22" s="879"/>
      <c r="B22" s="849" t="s">
        <v>430</v>
      </c>
      <c r="C22" s="850" t="s">
        <v>966</v>
      </c>
      <c r="D22" s="860">
        <f t="shared" si="0"/>
        <v>100000</v>
      </c>
      <c r="E22" s="852" t="s">
        <v>820</v>
      </c>
      <c r="F22" s="841">
        <v>100000</v>
      </c>
      <c r="G22" s="842">
        <v>0</v>
      </c>
      <c r="H22" s="843"/>
      <c r="I22" s="844"/>
      <c r="J22" s="845"/>
      <c r="K22" s="844"/>
      <c r="L22" s="846"/>
      <c r="M22" s="847"/>
      <c r="N22" s="848"/>
      <c r="O22" s="1017"/>
      <c r="P22" s="1064"/>
      <c r="Q22" s="1069"/>
      <c r="R22" s="1067"/>
    </row>
    <row r="23" spans="1:18" ht="15">
      <c r="A23" s="879"/>
      <c r="B23" s="849" t="s">
        <v>434</v>
      </c>
      <c r="C23" s="850" t="s">
        <v>119</v>
      </c>
      <c r="D23" s="860">
        <f t="shared" si="0"/>
        <v>806648.88</v>
      </c>
      <c r="E23" s="852" t="s">
        <v>820</v>
      </c>
      <c r="F23" s="841">
        <v>806648.88</v>
      </c>
      <c r="G23" s="842">
        <v>0</v>
      </c>
      <c r="H23" s="843"/>
      <c r="I23" s="844"/>
      <c r="J23" s="845"/>
      <c r="K23" s="844"/>
      <c r="L23" s="846"/>
      <c r="M23" s="847"/>
      <c r="N23" s="848"/>
      <c r="O23" s="1017"/>
      <c r="P23" s="1064"/>
      <c r="Q23" s="1069"/>
      <c r="R23" s="1067"/>
    </row>
    <row r="24" spans="1:18" ht="39">
      <c r="A24" s="879"/>
      <c r="B24" s="849" t="s">
        <v>437</v>
      </c>
      <c r="C24" s="850" t="s">
        <v>969</v>
      </c>
      <c r="D24" s="860">
        <f>F24+G24+I24+K24+M24+O24</f>
        <v>262299.12</v>
      </c>
      <c r="E24" s="852" t="s">
        <v>820</v>
      </c>
      <c r="F24" s="841">
        <v>465400</v>
      </c>
      <c r="G24" s="842">
        <v>-115100.88</v>
      </c>
      <c r="H24" s="858" t="s">
        <v>1131</v>
      </c>
      <c r="I24" s="844"/>
      <c r="J24" s="845"/>
      <c r="K24" s="844"/>
      <c r="L24" s="846"/>
      <c r="M24" s="847"/>
      <c r="N24" s="848"/>
      <c r="O24" s="1017">
        <v>-88000</v>
      </c>
      <c r="P24" s="1064"/>
      <c r="Q24" s="1069"/>
      <c r="R24" s="1067"/>
    </row>
    <row r="25" spans="1:18" ht="39">
      <c r="A25" s="879"/>
      <c r="B25" s="866" t="s">
        <v>438</v>
      </c>
      <c r="C25" s="867" t="s">
        <v>948</v>
      </c>
      <c r="D25" s="860">
        <f t="shared" si="0"/>
        <v>4546.67</v>
      </c>
      <c r="E25" s="868" t="s">
        <v>949</v>
      </c>
      <c r="F25" s="841">
        <v>4546.67</v>
      </c>
      <c r="G25" s="842">
        <v>0</v>
      </c>
      <c r="H25" s="843"/>
      <c r="I25" s="844"/>
      <c r="J25" s="845"/>
      <c r="K25" s="844"/>
      <c r="L25" s="846"/>
      <c r="M25" s="847"/>
      <c r="N25" s="848"/>
      <c r="O25" s="1017"/>
      <c r="P25" s="1064"/>
      <c r="Q25" s="1069"/>
      <c r="R25" s="1067"/>
    </row>
    <row r="26" spans="1:18" ht="26.25">
      <c r="A26" s="879"/>
      <c r="B26" s="882" t="s">
        <v>438</v>
      </c>
      <c r="C26" s="883" t="s">
        <v>950</v>
      </c>
      <c r="D26" s="860">
        <f t="shared" si="0"/>
        <v>4753.33</v>
      </c>
      <c r="E26" s="868" t="s">
        <v>949</v>
      </c>
      <c r="F26" s="841">
        <v>4000</v>
      </c>
      <c r="G26" s="842">
        <v>-546.67000000000007</v>
      </c>
      <c r="H26" s="843"/>
      <c r="I26" s="844">
        <v>1300</v>
      </c>
      <c r="J26" s="845" t="s">
        <v>1132</v>
      </c>
      <c r="K26" s="844"/>
      <c r="L26" s="846"/>
      <c r="M26" s="847"/>
      <c r="N26" s="848"/>
      <c r="O26" s="1017"/>
      <c r="P26" s="1064"/>
      <c r="Q26" s="1069"/>
      <c r="R26" s="1067"/>
    </row>
    <row r="27" spans="1:18" ht="26.25">
      <c r="A27" s="879"/>
      <c r="B27" s="884" t="s">
        <v>440</v>
      </c>
      <c r="C27" s="885" t="s">
        <v>1133</v>
      </c>
      <c r="D27" s="860">
        <f t="shared" si="0"/>
        <v>500</v>
      </c>
      <c r="E27" s="886" t="s">
        <v>962</v>
      </c>
      <c r="F27" s="841">
        <v>500</v>
      </c>
      <c r="G27" s="842">
        <v>0</v>
      </c>
      <c r="H27" s="843"/>
      <c r="I27" s="844"/>
      <c r="J27" s="845"/>
      <c r="K27" s="844"/>
      <c r="L27" s="846"/>
      <c r="M27" s="847"/>
      <c r="N27" s="848"/>
      <c r="O27" s="1017"/>
      <c r="P27" s="1064"/>
      <c r="Q27" s="1069"/>
      <c r="R27" s="1067"/>
    </row>
    <row r="28" spans="1:18" ht="26.25">
      <c r="A28" s="859"/>
      <c r="B28" s="884" t="s">
        <v>364</v>
      </c>
      <c r="C28" s="885" t="s">
        <v>859</v>
      </c>
      <c r="D28" s="860">
        <f t="shared" si="0"/>
        <v>5000</v>
      </c>
      <c r="E28" s="886" t="s">
        <v>962</v>
      </c>
      <c r="F28" s="841">
        <v>5000</v>
      </c>
      <c r="G28" s="842">
        <v>0</v>
      </c>
      <c r="H28" s="843"/>
      <c r="I28" s="844"/>
      <c r="J28" s="845"/>
      <c r="K28" s="844"/>
      <c r="L28" s="846"/>
      <c r="M28" s="847"/>
      <c r="N28" s="848"/>
      <c r="O28" s="1017"/>
      <c r="P28" s="1064"/>
      <c r="Q28" s="1069"/>
      <c r="R28" s="1067"/>
    </row>
    <row r="29" spans="1:18" ht="51">
      <c r="A29" s="859"/>
      <c r="B29" s="862" t="s">
        <v>860</v>
      </c>
      <c r="C29" s="863" t="s">
        <v>821</v>
      </c>
      <c r="D29" s="860">
        <f t="shared" si="0"/>
        <v>1000</v>
      </c>
      <c r="E29" s="864" t="s">
        <v>955</v>
      </c>
      <c r="F29" s="841">
        <v>1000</v>
      </c>
      <c r="G29" s="842">
        <v>0</v>
      </c>
      <c r="H29" s="843"/>
      <c r="I29" s="844"/>
      <c r="J29" s="845"/>
      <c r="K29" s="844"/>
      <c r="L29" s="846"/>
      <c r="M29" s="847"/>
      <c r="N29" s="848"/>
      <c r="O29" s="1017"/>
      <c r="P29" s="1064"/>
      <c r="Q29" s="1069"/>
      <c r="R29" s="1067"/>
    </row>
    <row r="30" spans="1:18" ht="26.25">
      <c r="A30" s="859"/>
      <c r="B30" s="884" t="s">
        <v>367</v>
      </c>
      <c r="C30" s="885" t="s">
        <v>1134</v>
      </c>
      <c r="D30" s="860">
        <f t="shared" si="0"/>
        <v>5000</v>
      </c>
      <c r="E30" s="886" t="s">
        <v>962</v>
      </c>
      <c r="F30" s="841">
        <v>5000</v>
      </c>
      <c r="G30" s="842">
        <v>0</v>
      </c>
      <c r="H30" s="843"/>
      <c r="I30" s="844"/>
      <c r="J30" s="845"/>
      <c r="K30" s="844"/>
      <c r="L30" s="846"/>
      <c r="M30" s="847"/>
      <c r="N30" s="848"/>
      <c r="O30" s="1017"/>
      <c r="P30" s="1064"/>
      <c r="Q30" s="1069"/>
      <c r="R30" s="1067"/>
    </row>
    <row r="31" spans="1:18" ht="26.25">
      <c r="A31" s="879"/>
      <c r="B31" s="866" t="s">
        <v>451</v>
      </c>
      <c r="C31" s="867" t="s">
        <v>861</v>
      </c>
      <c r="D31" s="860">
        <f t="shared" si="0"/>
        <v>549480.62</v>
      </c>
      <c r="E31" s="868" t="s">
        <v>949</v>
      </c>
      <c r="F31" s="841">
        <v>469103.2</v>
      </c>
      <c r="G31" s="842">
        <v>47277.419999999984</v>
      </c>
      <c r="H31" s="887"/>
      <c r="I31" s="844">
        <v>33100</v>
      </c>
      <c r="J31" s="845" t="s">
        <v>1124</v>
      </c>
      <c r="K31" s="844"/>
      <c r="L31" s="846"/>
      <c r="M31" s="847"/>
      <c r="N31" s="848"/>
      <c r="O31" s="1017"/>
      <c r="P31" s="1064"/>
      <c r="Q31" s="1069"/>
      <c r="R31" s="1067"/>
    </row>
    <row r="32" spans="1:18" ht="26.25">
      <c r="A32" s="879"/>
      <c r="B32" s="849" t="s">
        <v>452</v>
      </c>
      <c r="C32" s="850" t="s">
        <v>1135</v>
      </c>
      <c r="D32" s="860">
        <f t="shared" si="0"/>
        <v>111549.69</v>
      </c>
      <c r="E32" s="880" t="s">
        <v>820</v>
      </c>
      <c r="F32" s="841"/>
      <c r="G32" s="842"/>
      <c r="H32" s="887"/>
      <c r="I32" s="844">
        <v>111549.69</v>
      </c>
      <c r="J32" s="845" t="s">
        <v>1136</v>
      </c>
      <c r="K32" s="844"/>
      <c r="L32" s="846"/>
      <c r="M32" s="847"/>
      <c r="N32" s="848"/>
      <c r="O32" s="1017"/>
      <c r="P32" s="1064"/>
      <c r="Q32" s="1069"/>
      <c r="R32" s="1067"/>
    </row>
    <row r="33" spans="1:18" ht="15">
      <c r="A33" s="879"/>
      <c r="B33" s="849" t="s">
        <v>453</v>
      </c>
      <c r="C33" s="850" t="s">
        <v>822</v>
      </c>
      <c r="D33" s="860">
        <f t="shared" si="0"/>
        <v>500</v>
      </c>
      <c r="E33" s="852" t="s">
        <v>820</v>
      </c>
      <c r="F33" s="841">
        <v>500</v>
      </c>
      <c r="G33" s="842">
        <v>0</v>
      </c>
      <c r="H33" s="843"/>
      <c r="I33" s="844"/>
      <c r="J33" s="845"/>
      <c r="K33" s="844"/>
      <c r="L33" s="846"/>
      <c r="M33" s="847"/>
      <c r="N33" s="848"/>
      <c r="O33" s="1017"/>
      <c r="P33" s="1064"/>
      <c r="Q33" s="1069"/>
      <c r="R33" s="1067"/>
    </row>
    <row r="34" spans="1:18" ht="15">
      <c r="A34" s="879"/>
      <c r="B34" s="849" t="s">
        <v>454</v>
      </c>
      <c r="C34" s="850" t="s">
        <v>823</v>
      </c>
      <c r="D34" s="860">
        <f t="shared" si="0"/>
        <v>1500</v>
      </c>
      <c r="E34" s="852" t="s">
        <v>820</v>
      </c>
      <c r="F34" s="841">
        <v>500</v>
      </c>
      <c r="G34" s="842">
        <v>0</v>
      </c>
      <c r="H34" s="843"/>
      <c r="I34" s="844"/>
      <c r="J34" s="845"/>
      <c r="K34" s="844"/>
      <c r="L34" s="846"/>
      <c r="M34" s="847">
        <v>1000</v>
      </c>
      <c r="N34" s="848" t="s">
        <v>1171</v>
      </c>
      <c r="O34" s="1017"/>
      <c r="P34" s="1064"/>
      <c r="Q34" s="1069"/>
      <c r="R34" s="1067"/>
    </row>
    <row r="35" spans="1:18" ht="26.25">
      <c r="A35" s="879"/>
      <c r="B35" s="866" t="s">
        <v>363</v>
      </c>
      <c r="C35" s="867" t="s">
        <v>952</v>
      </c>
      <c r="D35" s="860">
        <f t="shared" si="0"/>
        <v>2000</v>
      </c>
      <c r="E35" s="868" t="s">
        <v>949</v>
      </c>
      <c r="F35" s="841">
        <v>2000</v>
      </c>
      <c r="G35" s="842">
        <v>0</v>
      </c>
      <c r="H35" s="843"/>
      <c r="I35" s="844"/>
      <c r="J35" s="845"/>
      <c r="K35" s="844"/>
      <c r="L35" s="846"/>
      <c r="M35" s="847"/>
      <c r="N35" s="848"/>
      <c r="O35" s="1017"/>
      <c r="P35" s="1064"/>
      <c r="Q35" s="1069"/>
      <c r="R35" s="1067"/>
    </row>
    <row r="36" spans="1:18" ht="26.25">
      <c r="A36" s="879"/>
      <c r="B36" s="875" t="s">
        <v>363</v>
      </c>
      <c r="C36" s="876" t="s">
        <v>958</v>
      </c>
      <c r="D36" s="860">
        <f t="shared" si="0"/>
        <v>29685.81</v>
      </c>
      <c r="E36" s="877" t="s">
        <v>959</v>
      </c>
      <c r="F36" s="841">
        <v>28010</v>
      </c>
      <c r="G36" s="842">
        <v>1675.8100000000013</v>
      </c>
      <c r="H36" s="843"/>
      <c r="I36" s="844"/>
      <c r="J36" s="845"/>
      <c r="K36" s="844"/>
      <c r="L36" s="846"/>
      <c r="M36" s="847"/>
      <c r="N36" s="848"/>
      <c r="O36" s="1017"/>
      <c r="P36" s="1064"/>
      <c r="Q36" s="1069"/>
      <c r="R36" s="1067"/>
    </row>
    <row r="37" spans="1:18" ht="39">
      <c r="A37" s="879"/>
      <c r="B37" s="875" t="s">
        <v>363</v>
      </c>
      <c r="C37" s="876" t="s">
        <v>862</v>
      </c>
      <c r="D37" s="860">
        <f t="shared" si="0"/>
        <v>27526.14</v>
      </c>
      <c r="E37" s="877" t="s">
        <v>959</v>
      </c>
      <c r="F37" s="841">
        <v>28000</v>
      </c>
      <c r="G37" s="842">
        <v>-473.86000000000058</v>
      </c>
      <c r="H37" s="843"/>
      <c r="I37" s="844"/>
      <c r="J37" s="845"/>
      <c r="K37" s="844"/>
      <c r="L37" s="846"/>
      <c r="M37" s="847"/>
      <c r="N37" s="848"/>
      <c r="O37" s="1017"/>
      <c r="P37" s="1064"/>
      <c r="Q37" s="1069"/>
      <c r="R37" s="1067"/>
    </row>
    <row r="38" spans="1:18" ht="39">
      <c r="A38" s="879"/>
      <c r="B38" s="875" t="s">
        <v>363</v>
      </c>
      <c r="C38" s="876" t="s">
        <v>863</v>
      </c>
      <c r="D38" s="860">
        <f t="shared" si="0"/>
        <v>2597.8000000000002</v>
      </c>
      <c r="E38" s="877" t="s">
        <v>959</v>
      </c>
      <c r="F38" s="841">
        <v>3000</v>
      </c>
      <c r="G38" s="842">
        <v>-402.19999999999982</v>
      </c>
      <c r="H38" s="843"/>
      <c r="I38" s="844"/>
      <c r="J38" s="845"/>
      <c r="K38" s="844"/>
      <c r="L38" s="846"/>
      <c r="M38" s="847"/>
      <c r="N38" s="848"/>
      <c r="O38" s="1017"/>
      <c r="P38" s="1064"/>
      <c r="Q38" s="1069"/>
      <c r="R38" s="1067"/>
    </row>
    <row r="39" spans="1:18" ht="39">
      <c r="A39" s="859"/>
      <c r="B39" s="875" t="s">
        <v>363</v>
      </c>
      <c r="C39" s="876" t="s">
        <v>864</v>
      </c>
      <c r="D39" s="860">
        <f t="shared" si="0"/>
        <v>37267.58</v>
      </c>
      <c r="E39" s="877" t="s">
        <v>959</v>
      </c>
      <c r="F39" s="841">
        <v>36000</v>
      </c>
      <c r="G39" s="842">
        <v>1267.5800000000017</v>
      </c>
      <c r="H39" s="843"/>
      <c r="I39" s="844"/>
      <c r="J39" s="845"/>
      <c r="K39" s="844"/>
      <c r="L39" s="846"/>
      <c r="M39" s="847"/>
      <c r="N39" s="848"/>
      <c r="O39" s="1017"/>
      <c r="P39" s="1064"/>
      <c r="Q39" s="1069"/>
      <c r="R39" s="1067"/>
    </row>
    <row r="40" spans="1:18" ht="26.25">
      <c r="A40" s="859"/>
      <c r="B40" s="875" t="s">
        <v>363</v>
      </c>
      <c r="C40" s="876" t="s">
        <v>865</v>
      </c>
      <c r="D40" s="860">
        <f t="shared" si="0"/>
        <v>24997.16</v>
      </c>
      <c r="E40" s="877" t="s">
        <v>959</v>
      </c>
      <c r="F40" s="841">
        <v>10000</v>
      </c>
      <c r="G40" s="842">
        <v>14997.16</v>
      </c>
      <c r="H40" s="843"/>
      <c r="I40" s="844"/>
      <c r="J40" s="845"/>
      <c r="K40" s="844"/>
      <c r="L40" s="846"/>
      <c r="M40" s="847"/>
      <c r="N40" s="848"/>
      <c r="O40" s="1017"/>
      <c r="P40" s="1064"/>
      <c r="Q40" s="1069"/>
      <c r="R40" s="1067"/>
    </row>
    <row r="41" spans="1:18" ht="39">
      <c r="A41" s="859"/>
      <c r="B41" s="875" t="s">
        <v>363</v>
      </c>
      <c r="C41" s="876" t="s">
        <v>866</v>
      </c>
      <c r="D41" s="860">
        <f t="shared" si="0"/>
        <v>37205.58</v>
      </c>
      <c r="E41" s="877" t="s">
        <v>959</v>
      </c>
      <c r="F41" s="841">
        <v>40000</v>
      </c>
      <c r="G41" s="842">
        <v>-2794.4199999999983</v>
      </c>
      <c r="H41" s="843"/>
      <c r="I41" s="844"/>
      <c r="J41" s="845"/>
      <c r="K41" s="844"/>
      <c r="L41" s="846"/>
      <c r="M41" s="847"/>
      <c r="N41" s="848"/>
      <c r="O41" s="1017"/>
      <c r="P41" s="1064"/>
      <c r="Q41" s="1069"/>
      <c r="R41" s="1067"/>
    </row>
    <row r="42" spans="1:18" ht="26.25">
      <c r="A42" s="859"/>
      <c r="B42" s="875" t="s">
        <v>363</v>
      </c>
      <c r="C42" s="876" t="s">
        <v>867</v>
      </c>
      <c r="D42" s="860">
        <f t="shared" si="0"/>
        <v>3698.3</v>
      </c>
      <c r="E42" s="877" t="s">
        <v>959</v>
      </c>
      <c r="F42" s="841">
        <v>4000</v>
      </c>
      <c r="G42" s="842">
        <v>-301.69999999999982</v>
      </c>
      <c r="H42" s="843"/>
      <c r="I42" s="844"/>
      <c r="J42" s="845"/>
      <c r="K42" s="844"/>
      <c r="L42" s="846"/>
      <c r="M42" s="847"/>
      <c r="N42" s="848"/>
      <c r="O42" s="1017"/>
      <c r="P42" s="1064"/>
      <c r="Q42" s="1069"/>
      <c r="R42" s="1067"/>
    </row>
    <row r="43" spans="1:18" ht="15">
      <c r="A43" s="888"/>
      <c r="B43" s="875" t="s">
        <v>363</v>
      </c>
      <c r="C43" s="876" t="s">
        <v>960</v>
      </c>
      <c r="D43" s="860">
        <f t="shared" si="0"/>
        <v>5000</v>
      </c>
      <c r="E43" s="877" t="s">
        <v>959</v>
      </c>
      <c r="F43" s="841">
        <v>5000</v>
      </c>
      <c r="G43" s="842">
        <v>0</v>
      </c>
      <c r="H43" s="843"/>
      <c r="I43" s="844"/>
      <c r="J43" s="845"/>
      <c r="K43" s="844"/>
      <c r="L43" s="846"/>
      <c r="M43" s="847"/>
      <c r="N43" s="848"/>
      <c r="O43" s="1017"/>
      <c r="P43" s="1064"/>
      <c r="Q43" s="1069"/>
      <c r="R43" s="1067"/>
    </row>
    <row r="44" spans="1:18" ht="13.15" customHeight="1">
      <c r="A44" s="859"/>
      <c r="B44" s="875" t="s">
        <v>363</v>
      </c>
      <c r="C44" s="876" t="s">
        <v>1013</v>
      </c>
      <c r="D44" s="860">
        <f t="shared" si="0"/>
        <v>27776</v>
      </c>
      <c r="E44" s="877" t="s">
        <v>959</v>
      </c>
      <c r="F44" s="841">
        <v>0</v>
      </c>
      <c r="G44" s="842">
        <v>27776</v>
      </c>
      <c r="H44" s="843"/>
      <c r="I44" s="844"/>
      <c r="J44" s="845"/>
      <c r="K44" s="844"/>
      <c r="L44" s="846"/>
      <c r="M44" s="847"/>
      <c r="N44" s="848"/>
      <c r="O44" s="1017"/>
      <c r="P44" s="1064"/>
      <c r="Q44" s="1069"/>
      <c r="R44" s="1067"/>
    </row>
    <row r="45" spans="1:18" ht="13.15" customHeight="1">
      <c r="A45" s="879"/>
      <c r="B45" s="875" t="s">
        <v>363</v>
      </c>
      <c r="C45" s="876" t="s">
        <v>869</v>
      </c>
      <c r="D45" s="860">
        <f t="shared" si="0"/>
        <v>3000</v>
      </c>
      <c r="E45" s="877" t="s">
        <v>959</v>
      </c>
      <c r="F45" s="841">
        <v>3000</v>
      </c>
      <c r="G45" s="842">
        <v>0</v>
      </c>
      <c r="H45" s="843"/>
      <c r="I45" s="844"/>
      <c r="J45" s="845"/>
      <c r="K45" s="844"/>
      <c r="L45" s="846"/>
      <c r="M45" s="847"/>
      <c r="N45" s="848"/>
      <c r="O45" s="1017"/>
      <c r="P45" s="1064"/>
      <c r="Q45" s="1069"/>
      <c r="R45" s="1067"/>
    </row>
    <row r="46" spans="1:18" ht="15">
      <c r="A46" s="859"/>
      <c r="B46" s="875" t="s">
        <v>363</v>
      </c>
      <c r="C46" s="876" t="s">
        <v>870</v>
      </c>
      <c r="D46" s="860">
        <f t="shared" si="0"/>
        <v>4500</v>
      </c>
      <c r="E46" s="877" t="s">
        <v>959</v>
      </c>
      <c r="F46" s="841">
        <v>4500</v>
      </c>
      <c r="G46" s="842">
        <v>0</v>
      </c>
      <c r="H46" s="843"/>
      <c r="I46" s="844"/>
      <c r="J46" s="845"/>
      <c r="K46" s="844"/>
      <c r="L46" s="846"/>
      <c r="M46" s="847"/>
      <c r="N46" s="848"/>
      <c r="O46" s="1017"/>
      <c r="P46" s="1064"/>
      <c r="Q46" s="1069"/>
      <c r="R46" s="1067"/>
    </row>
    <row r="47" spans="1:18" ht="26.25">
      <c r="A47" s="859"/>
      <c r="B47" s="875" t="s">
        <v>363</v>
      </c>
      <c r="C47" s="876" t="s">
        <v>871</v>
      </c>
      <c r="D47" s="860">
        <f t="shared" si="0"/>
        <v>21700</v>
      </c>
      <c r="E47" s="877" t="s">
        <v>959</v>
      </c>
      <c r="F47" s="841">
        <v>19000</v>
      </c>
      <c r="G47" s="842">
        <v>2700</v>
      </c>
      <c r="H47" s="843"/>
      <c r="I47" s="844"/>
      <c r="J47" s="845"/>
      <c r="K47" s="844"/>
      <c r="L47" s="846"/>
      <c r="M47" s="847"/>
      <c r="N47" s="848"/>
      <c r="O47" s="1017"/>
      <c r="P47" s="1064"/>
      <c r="Q47" s="1069"/>
      <c r="R47" s="1067"/>
    </row>
    <row r="48" spans="1:18" ht="115.5">
      <c r="A48" s="859"/>
      <c r="B48" s="889" t="s">
        <v>363</v>
      </c>
      <c r="C48" s="479" t="s">
        <v>1172</v>
      </c>
      <c r="D48" s="860">
        <f t="shared" si="0"/>
        <v>43300</v>
      </c>
      <c r="E48" s="890" t="s">
        <v>962</v>
      </c>
      <c r="F48" s="841">
        <v>42300</v>
      </c>
      <c r="G48" s="842">
        <v>0</v>
      </c>
      <c r="H48" s="843"/>
      <c r="I48" s="844"/>
      <c r="J48" s="845"/>
      <c r="K48" s="844"/>
      <c r="L48" s="846"/>
      <c r="M48" s="847">
        <v>1000</v>
      </c>
      <c r="N48" s="872" t="s">
        <v>1173</v>
      </c>
      <c r="O48" s="1017"/>
      <c r="P48" s="1064"/>
      <c r="Q48" s="1069"/>
      <c r="R48" s="1067"/>
    </row>
    <row r="49" spans="1:18" ht="15">
      <c r="A49" s="859"/>
      <c r="B49" s="480" t="s">
        <v>363</v>
      </c>
      <c r="C49" s="481" t="s">
        <v>963</v>
      </c>
      <c r="D49" s="860">
        <f t="shared" si="0"/>
        <v>5000</v>
      </c>
      <c r="E49" s="536" t="s">
        <v>820</v>
      </c>
      <c r="F49" s="841">
        <v>5000</v>
      </c>
      <c r="G49" s="842">
        <v>0</v>
      </c>
      <c r="H49" s="843"/>
      <c r="I49" s="844"/>
      <c r="J49" s="845"/>
      <c r="K49" s="844"/>
      <c r="L49" s="846"/>
      <c r="M49" s="847"/>
      <c r="N49" s="848"/>
      <c r="O49" s="1017"/>
      <c r="P49" s="1064"/>
      <c r="Q49" s="1069"/>
      <c r="R49" s="1067"/>
    </row>
    <row r="50" spans="1:18" ht="26.25">
      <c r="A50" s="859"/>
      <c r="B50" s="480" t="s">
        <v>363</v>
      </c>
      <c r="C50" s="481" t="s">
        <v>1137</v>
      </c>
      <c r="D50" s="860">
        <f t="shared" si="0"/>
        <v>20000</v>
      </c>
      <c r="E50" s="536"/>
      <c r="F50" s="841"/>
      <c r="G50" s="842"/>
      <c r="H50" s="843"/>
      <c r="I50" s="844">
        <v>50000</v>
      </c>
      <c r="J50" s="861" t="s">
        <v>1125</v>
      </c>
      <c r="K50" s="844"/>
      <c r="L50" s="846"/>
      <c r="M50" s="847">
        <v>-30000</v>
      </c>
      <c r="N50" s="848" t="s">
        <v>1210</v>
      </c>
      <c r="O50" s="1017"/>
      <c r="P50" s="1064"/>
      <c r="Q50" s="1069"/>
      <c r="R50" s="1067"/>
    </row>
    <row r="51" spans="1:18" ht="67.5" customHeight="1">
      <c r="A51" s="859"/>
      <c r="B51" s="480" t="s">
        <v>363</v>
      </c>
      <c r="C51" s="481" t="s">
        <v>1138</v>
      </c>
      <c r="D51" s="860">
        <f>F51+G51+I51+K51+M51+O51+Q51</f>
        <v>10467.279999999999</v>
      </c>
      <c r="E51" s="536"/>
      <c r="F51" s="841"/>
      <c r="G51" s="842"/>
      <c r="H51" s="843"/>
      <c r="I51" s="844">
        <f>38297.28-294</f>
        <v>38003.279999999999</v>
      </c>
      <c r="J51" s="861" t="s">
        <v>1163</v>
      </c>
      <c r="K51" s="844">
        <v>-10000</v>
      </c>
      <c r="L51" s="853" t="s">
        <v>1166</v>
      </c>
      <c r="M51" s="847">
        <f>-1000-6000-2000-5536</f>
        <v>-14536</v>
      </c>
      <c r="N51" s="872" t="s">
        <v>1211</v>
      </c>
      <c r="O51" s="1017">
        <v>-1000</v>
      </c>
      <c r="P51" s="1064" t="s">
        <v>1230</v>
      </c>
      <c r="Q51" s="1069">
        <v>-2000</v>
      </c>
      <c r="R51" s="1067" t="s">
        <v>1238</v>
      </c>
    </row>
    <row r="52" spans="1:18" ht="15">
      <c r="A52" s="859"/>
      <c r="B52" s="854" t="s">
        <v>456</v>
      </c>
      <c r="C52" s="855" t="s">
        <v>967</v>
      </c>
      <c r="D52" s="860">
        <f t="shared" si="0"/>
        <v>1500</v>
      </c>
      <c r="E52" s="852" t="s">
        <v>820</v>
      </c>
      <c r="F52" s="841">
        <v>1500</v>
      </c>
      <c r="G52" s="842">
        <v>0</v>
      </c>
      <c r="H52" s="843"/>
      <c r="I52" s="844"/>
      <c r="J52" s="845"/>
      <c r="K52" s="844"/>
      <c r="L52" s="846"/>
      <c r="M52" s="847"/>
      <c r="N52" s="848"/>
      <c r="O52" s="1017"/>
      <c r="P52" s="1064"/>
      <c r="Q52" s="1069"/>
      <c r="R52" s="1067"/>
    </row>
    <row r="53" spans="1:18" ht="15">
      <c r="A53" s="859"/>
      <c r="B53" s="866" t="s">
        <v>6</v>
      </c>
      <c r="C53" s="867" t="s">
        <v>1139</v>
      </c>
      <c r="D53" s="860">
        <f t="shared" si="0"/>
        <v>2000</v>
      </c>
      <c r="E53" s="868" t="s">
        <v>949</v>
      </c>
      <c r="F53" s="841">
        <v>2000</v>
      </c>
      <c r="G53" s="842">
        <v>0</v>
      </c>
      <c r="H53" s="843"/>
      <c r="I53" s="844"/>
      <c r="J53" s="845"/>
      <c r="K53" s="844"/>
      <c r="L53" s="846"/>
      <c r="M53" s="847"/>
      <c r="N53" s="848"/>
      <c r="O53" s="1017"/>
      <c r="P53" s="1064"/>
      <c r="Q53" s="1069"/>
      <c r="R53" s="1067"/>
    </row>
    <row r="54" spans="1:18" ht="32.25" customHeight="1">
      <c r="A54" s="859"/>
      <c r="B54" s="891" t="s">
        <v>11</v>
      </c>
      <c r="C54" s="892" t="s">
        <v>1187</v>
      </c>
      <c r="D54" s="860">
        <v>2000</v>
      </c>
      <c r="E54" s="891" t="s">
        <v>959</v>
      </c>
      <c r="F54" s="841"/>
      <c r="G54" s="842"/>
      <c r="H54" s="843"/>
      <c r="I54" s="844"/>
      <c r="J54" s="845"/>
      <c r="K54" s="844"/>
      <c r="L54" s="846"/>
      <c r="M54" s="847">
        <v>2000</v>
      </c>
      <c r="N54" s="872" t="s">
        <v>1186</v>
      </c>
      <c r="O54" s="1017"/>
      <c r="P54" s="1064"/>
      <c r="Q54" s="1069"/>
      <c r="R54" s="1067"/>
    </row>
    <row r="55" spans="1:18" ht="26.25">
      <c r="A55" s="859"/>
      <c r="B55" s="849" t="s">
        <v>26</v>
      </c>
      <c r="C55" s="850" t="s">
        <v>1167</v>
      </c>
      <c r="D55" s="860">
        <f t="shared" si="0"/>
        <v>30000</v>
      </c>
      <c r="E55" s="880" t="s">
        <v>820</v>
      </c>
      <c r="F55" s="841"/>
      <c r="G55" s="842"/>
      <c r="H55" s="843"/>
      <c r="I55" s="844"/>
      <c r="J55" s="845"/>
      <c r="K55" s="844">
        <v>30000</v>
      </c>
      <c r="L55" s="846" t="s">
        <v>1168</v>
      </c>
      <c r="M55" s="847"/>
      <c r="N55" s="848"/>
      <c r="O55" s="1017"/>
      <c r="P55" s="1064"/>
      <c r="Q55" s="1069"/>
      <c r="R55" s="1067"/>
    </row>
    <row r="56" spans="1:18" ht="26.25">
      <c r="A56" s="859"/>
      <c r="B56" s="893" t="s">
        <v>67</v>
      </c>
      <c r="C56" s="892" t="s">
        <v>961</v>
      </c>
      <c r="D56" s="860">
        <f t="shared" si="0"/>
        <v>40000</v>
      </c>
      <c r="E56" s="877" t="s">
        <v>959</v>
      </c>
      <c r="F56" s="841">
        <v>10000</v>
      </c>
      <c r="G56" s="842">
        <v>0</v>
      </c>
      <c r="H56" s="843"/>
      <c r="I56" s="844">
        <v>30000</v>
      </c>
      <c r="J56" s="861" t="s">
        <v>1125</v>
      </c>
      <c r="K56" s="844"/>
      <c r="L56" s="846"/>
      <c r="M56" s="847"/>
      <c r="N56" s="848"/>
      <c r="O56" s="1017"/>
      <c r="P56" s="1064"/>
      <c r="Q56" s="1069"/>
      <c r="R56" s="1067"/>
    </row>
    <row r="57" spans="1:18" ht="29.25" customHeight="1">
      <c r="A57" s="1036"/>
      <c r="B57" s="1045" t="s">
        <v>1229</v>
      </c>
      <c r="C57" s="1046" t="s">
        <v>1227</v>
      </c>
      <c r="D57" s="860">
        <f>F57+G57+I57+K57+M57+O57</f>
        <v>1000</v>
      </c>
      <c r="E57" s="1047" t="s">
        <v>820</v>
      </c>
      <c r="F57" s="1037">
        <v>0</v>
      </c>
      <c r="G57" s="1038"/>
      <c r="H57" s="1039"/>
      <c r="I57" s="1040"/>
      <c r="J57" s="1041"/>
      <c r="K57" s="1040"/>
      <c r="L57" s="1042"/>
      <c r="M57" s="1043"/>
      <c r="N57" s="1044"/>
      <c r="O57" s="1043">
        <v>1000</v>
      </c>
      <c r="P57" s="1064" t="s">
        <v>1228</v>
      </c>
      <c r="Q57" s="1069"/>
      <c r="R57" s="1067"/>
    </row>
    <row r="58" spans="1:18" ht="15">
      <c r="A58" s="894"/>
      <c r="B58" s="854" t="s">
        <v>348</v>
      </c>
      <c r="C58" s="855" t="s">
        <v>824</v>
      </c>
      <c r="D58" s="860">
        <f>F58+G58+I58+K58+M58</f>
        <v>50000</v>
      </c>
      <c r="E58" s="852" t="s">
        <v>820</v>
      </c>
      <c r="F58" s="841">
        <v>50000</v>
      </c>
      <c r="G58" s="842">
        <v>0</v>
      </c>
      <c r="H58" s="843"/>
      <c r="I58" s="844"/>
      <c r="J58" s="845"/>
      <c r="K58" s="844"/>
      <c r="L58" s="846"/>
      <c r="M58" s="847"/>
      <c r="N58" s="848"/>
      <c r="O58" s="1017"/>
      <c r="P58" s="1064"/>
      <c r="Q58" s="1069"/>
      <c r="R58" s="1067"/>
    </row>
    <row r="59" spans="1:18" s="409" customFormat="1">
      <c r="A59" s="894"/>
      <c r="B59" s="895" t="s">
        <v>811</v>
      </c>
      <c r="C59" s="896"/>
      <c r="D59" s="897">
        <f>SUM(D4:D58)</f>
        <v>2814071.54</v>
      </c>
      <c r="E59" s="898"/>
      <c r="F59" s="899">
        <f>SUM(F4:F58)</f>
        <v>2447823.4500000002</v>
      </c>
      <c r="G59" s="900">
        <v>55800</v>
      </c>
      <c r="H59" s="901"/>
      <c r="I59" s="902">
        <f>SUM(I4:I58)</f>
        <v>345984.08999999997</v>
      </c>
      <c r="J59" s="903"/>
      <c r="K59" s="902">
        <f>SUM(K4:K58)</f>
        <v>0</v>
      </c>
      <c r="L59" s="904"/>
      <c r="M59" s="905"/>
      <c r="N59" s="906"/>
      <c r="O59" s="1035"/>
      <c r="P59" s="1066"/>
      <c r="Q59" s="1070"/>
      <c r="R59" s="1068"/>
    </row>
    <row r="60" spans="1:18" s="409" customFormat="1">
      <c r="A60" s="894"/>
      <c r="B60" s="907"/>
      <c r="C60" s="908" t="s">
        <v>983</v>
      </c>
      <c r="D60" s="897"/>
      <c r="E60" s="909" t="s">
        <v>984</v>
      </c>
      <c r="F60" s="910"/>
      <c r="G60" s="911"/>
      <c r="H60" s="901"/>
      <c r="I60" s="912"/>
      <c r="J60" s="903"/>
      <c r="K60" s="912"/>
      <c r="L60" s="904"/>
      <c r="M60" s="905"/>
      <c r="N60" s="906"/>
      <c r="O60" s="1035"/>
      <c r="P60" s="1066"/>
      <c r="Q60" s="1070"/>
      <c r="R60" s="1068"/>
    </row>
    <row r="61" spans="1:18" s="409" customFormat="1">
      <c r="A61" s="894"/>
      <c r="B61" s="907"/>
      <c r="C61" s="908" t="s">
        <v>983</v>
      </c>
      <c r="D61" s="897"/>
      <c r="E61" s="909" t="s">
        <v>984</v>
      </c>
      <c r="F61" s="910"/>
      <c r="G61" s="911"/>
      <c r="H61" s="901"/>
      <c r="I61" s="912"/>
      <c r="J61" s="903"/>
      <c r="K61" s="912"/>
      <c r="L61" s="904"/>
      <c r="M61" s="905"/>
      <c r="N61" s="906"/>
      <c r="O61" s="1035"/>
      <c r="P61" s="1066"/>
      <c r="Q61" s="1070"/>
      <c r="R61" s="1068"/>
    </row>
    <row r="62" spans="1:18" s="409" customFormat="1">
      <c r="A62" s="859"/>
      <c r="B62" s="907"/>
      <c r="C62" s="908" t="s">
        <v>983</v>
      </c>
      <c r="D62" s="897">
        <v>127561.68</v>
      </c>
      <c r="E62" s="909" t="s">
        <v>984</v>
      </c>
      <c r="F62" s="910"/>
      <c r="G62" s="911"/>
      <c r="H62" s="901"/>
      <c r="I62" s="912"/>
      <c r="J62" s="903"/>
      <c r="K62" s="912"/>
      <c r="L62" s="904"/>
      <c r="M62" s="905"/>
      <c r="N62" s="906"/>
      <c r="O62" s="1035"/>
      <c r="P62" s="1066"/>
      <c r="Q62" s="1070"/>
      <c r="R62" s="1068"/>
    </row>
    <row r="63" spans="1:18">
      <c r="A63" s="859"/>
      <c r="B63" s="913">
        <v>2631</v>
      </c>
      <c r="C63" s="914" t="s">
        <v>825</v>
      </c>
      <c r="D63" s="915">
        <v>1470150</v>
      </c>
      <c r="E63" s="916"/>
      <c r="F63" s="841"/>
      <c r="G63" s="917"/>
      <c r="H63" s="843"/>
      <c r="I63" s="844"/>
      <c r="J63" s="845"/>
      <c r="K63" s="844"/>
      <c r="L63" s="846"/>
      <c r="M63" s="847"/>
      <c r="N63" s="848"/>
      <c r="O63" s="1017"/>
      <c r="P63" s="1064"/>
      <c r="Q63" s="1069"/>
      <c r="R63" s="1067"/>
    </row>
    <row r="64" spans="1:18">
      <c r="A64" s="859"/>
      <c r="B64" s="520"/>
      <c r="C64" s="914" t="s">
        <v>985</v>
      </c>
      <c r="D64" s="915"/>
      <c r="E64" s="916"/>
      <c r="F64" s="841"/>
      <c r="G64" s="917"/>
      <c r="H64" s="843"/>
      <c r="I64" s="844"/>
      <c r="J64" s="845"/>
      <c r="K64" s="844"/>
      <c r="L64" s="846"/>
      <c r="M64" s="847"/>
      <c r="N64" s="848"/>
      <c r="O64" s="1017"/>
      <c r="P64" s="1064"/>
      <c r="Q64" s="1069"/>
      <c r="R64" s="1067"/>
    </row>
    <row r="65" spans="1:18">
      <c r="A65" s="859"/>
      <c r="B65" s="410">
        <v>2636</v>
      </c>
      <c r="C65" s="918" t="s">
        <v>826</v>
      </c>
      <c r="D65" s="915">
        <v>3000000</v>
      </c>
      <c r="E65" s="919"/>
      <c r="F65" s="841"/>
      <c r="G65" s="917"/>
      <c r="H65" s="843"/>
      <c r="I65" s="844"/>
      <c r="J65" s="845"/>
      <c r="K65" s="844"/>
      <c r="L65" s="846"/>
      <c r="M65" s="847"/>
      <c r="N65" s="848"/>
      <c r="O65" s="1017"/>
      <c r="P65" s="1064"/>
      <c r="Q65" s="1069"/>
      <c r="R65" s="1067"/>
    </row>
    <row r="66" spans="1:18">
      <c r="A66" s="859"/>
      <c r="B66" s="920" t="s">
        <v>827</v>
      </c>
      <c r="C66" s="914" t="s">
        <v>125</v>
      </c>
      <c r="D66" s="915">
        <v>189000</v>
      </c>
      <c r="E66" s="916"/>
      <c r="F66" s="841"/>
      <c r="G66" s="917"/>
      <c r="H66" s="843"/>
      <c r="I66" s="844"/>
      <c r="J66" s="845"/>
      <c r="K66" s="844"/>
      <c r="L66" s="846"/>
      <c r="M66" s="847"/>
      <c r="N66" s="848"/>
      <c r="O66" s="1017"/>
      <c r="P66" s="1064"/>
      <c r="Q66" s="1069"/>
      <c r="R66" s="1067"/>
    </row>
    <row r="67" spans="1:18" ht="13.15" customHeight="1">
      <c r="A67" s="859"/>
      <c r="B67" s="920"/>
      <c r="C67" s="921" t="s">
        <v>986</v>
      </c>
      <c r="D67" s="915">
        <v>72050.94</v>
      </c>
      <c r="E67" s="916" t="s">
        <v>984</v>
      </c>
      <c r="F67" s="841"/>
      <c r="G67" s="917"/>
      <c r="H67" s="843"/>
      <c r="I67" s="844"/>
      <c r="J67" s="845"/>
      <c r="K67" s="844"/>
      <c r="L67" s="846"/>
      <c r="M67" s="847"/>
      <c r="N67" s="848"/>
      <c r="O67" s="1017"/>
      <c r="P67" s="1064"/>
      <c r="Q67" s="1069"/>
      <c r="R67" s="1067"/>
    </row>
    <row r="68" spans="1:18">
      <c r="A68" s="859"/>
      <c r="B68" s="920"/>
      <c r="C68" s="921" t="s">
        <v>987</v>
      </c>
      <c r="D68" s="915">
        <v>70632.45</v>
      </c>
      <c r="E68" s="916" t="s">
        <v>984</v>
      </c>
      <c r="F68" s="841"/>
      <c r="G68" s="917"/>
      <c r="H68" s="843"/>
      <c r="I68" s="844"/>
      <c r="J68" s="845"/>
      <c r="K68" s="844"/>
      <c r="L68" s="846"/>
      <c r="M68" s="847"/>
      <c r="N68" s="848"/>
      <c r="O68" s="1017"/>
      <c r="P68" s="1064"/>
      <c r="Q68" s="1069"/>
      <c r="R68" s="1067"/>
    </row>
    <row r="69" spans="1:18" ht="24">
      <c r="A69" s="859"/>
      <c r="B69" s="920"/>
      <c r="C69" s="921" t="s">
        <v>988</v>
      </c>
      <c r="D69" s="915"/>
      <c r="E69" s="916" t="s">
        <v>984</v>
      </c>
      <c r="F69" s="841"/>
      <c r="G69" s="917"/>
      <c r="H69" s="843"/>
      <c r="I69" s="844"/>
      <c r="J69" s="845"/>
      <c r="K69" s="844"/>
      <c r="L69" s="846"/>
      <c r="M69" s="847"/>
      <c r="N69" s="848"/>
      <c r="O69" s="1017"/>
      <c r="P69" s="1064"/>
      <c r="Q69" s="1069"/>
      <c r="R69" s="1067"/>
    </row>
    <row r="70" spans="1:18" ht="13.15" customHeight="1">
      <c r="A70" s="859"/>
      <c r="B70" s="920"/>
      <c r="C70" s="921" t="s">
        <v>989</v>
      </c>
      <c r="D70" s="915">
        <f>158124.68+362093.1</f>
        <v>520217.77999999997</v>
      </c>
      <c r="E70" s="916" t="s">
        <v>984</v>
      </c>
      <c r="F70" s="841"/>
      <c r="G70" s="917"/>
      <c r="H70" s="845"/>
      <c r="I70" s="844"/>
      <c r="J70" s="845"/>
      <c r="K70" s="844"/>
      <c r="L70" s="846"/>
      <c r="M70" s="847"/>
      <c r="N70" s="848"/>
      <c r="O70" s="1017"/>
      <c r="P70" s="1064"/>
      <c r="Q70" s="1069"/>
      <c r="R70" s="1067"/>
    </row>
    <row r="71" spans="1:18">
      <c r="A71" s="859"/>
      <c r="B71" s="920"/>
      <c r="C71" s="922"/>
      <c r="D71" s="915"/>
      <c r="E71" s="923"/>
      <c r="F71" s="841"/>
      <c r="G71" s="917"/>
      <c r="H71" s="845"/>
      <c r="I71" s="844"/>
      <c r="J71" s="845"/>
      <c r="K71" s="844"/>
      <c r="L71" s="846"/>
      <c r="M71" s="847"/>
      <c r="N71" s="848"/>
      <c r="O71" s="1017"/>
      <c r="P71" s="1064"/>
      <c r="Q71" s="1069"/>
      <c r="R71" s="1067"/>
    </row>
    <row r="72" spans="1:18">
      <c r="A72" s="859"/>
      <c r="B72" s="920" t="s">
        <v>828</v>
      </c>
      <c r="C72" s="921" t="s">
        <v>792</v>
      </c>
      <c r="D72" s="915">
        <f>521600+36302.5</f>
        <v>557902.5</v>
      </c>
      <c r="E72" s="916"/>
      <c r="F72" s="841"/>
      <c r="G72" s="917"/>
      <c r="H72" s="845"/>
      <c r="I72" s="844"/>
      <c r="J72" s="845"/>
      <c r="K72" s="844"/>
      <c r="L72" s="846"/>
      <c r="M72" s="847"/>
      <c r="N72" s="848"/>
      <c r="O72" s="1017"/>
      <c r="P72" s="1064"/>
      <c r="Q72" s="1069"/>
      <c r="R72" s="1067"/>
    </row>
    <row r="73" spans="1:18" ht="13.5" thickBot="1">
      <c r="A73" s="411"/>
      <c r="B73" s="920" t="s">
        <v>619</v>
      </c>
      <c r="C73" s="914"/>
      <c r="D73" s="897">
        <f>SUM(D59:D72)</f>
        <v>8821586.8900000006</v>
      </c>
      <c r="E73" s="916"/>
      <c r="F73" s="924"/>
      <c r="G73" s="925"/>
      <c r="H73" s="926"/>
      <c r="I73" s="927"/>
      <c r="J73" s="926"/>
      <c r="K73" s="927"/>
      <c r="L73" s="928"/>
      <c r="M73" s="847"/>
      <c r="N73" s="848"/>
      <c r="O73" s="1017"/>
      <c r="P73" s="1064"/>
      <c r="Q73" s="1069"/>
      <c r="R73" s="1067"/>
    </row>
    <row r="74" spans="1:18" s="437" customFormat="1">
      <c r="A74" s="537"/>
      <c r="B74" s="1104"/>
      <c r="C74" s="1104"/>
      <c r="D74" s="413"/>
      <c r="E74" s="538"/>
      <c r="F74" s="539"/>
      <c r="I74" s="539"/>
      <c r="M74" s="539"/>
      <c r="O74" s="539"/>
      <c r="Q74" s="539"/>
    </row>
    <row r="75" spans="1:18" s="437" customFormat="1">
      <c r="A75" s="537"/>
      <c r="B75" s="411"/>
      <c r="C75" s="411"/>
      <c r="D75" s="414"/>
      <c r="E75" s="540"/>
      <c r="F75" s="539"/>
      <c r="I75" s="539"/>
      <c r="M75" s="539"/>
      <c r="O75" s="539"/>
      <c r="Q75" s="539"/>
    </row>
    <row r="76" spans="1:18" s="437" customFormat="1">
      <c r="A76" s="537"/>
      <c r="B76" s="415"/>
      <c r="C76" s="416"/>
      <c r="D76" s="417"/>
      <c r="E76" s="541"/>
      <c r="F76" s="539"/>
      <c r="I76" s="539"/>
      <c r="M76" s="539"/>
      <c r="O76" s="539"/>
      <c r="Q76" s="539"/>
    </row>
  </sheetData>
  <mergeCells count="3">
    <mergeCell ref="B1:E1"/>
    <mergeCell ref="B2:E2"/>
    <mergeCell ref="B74:C74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Ruler="0" showWhiteSpace="0" topLeftCell="A13" zoomScaleNormal="100" workbookViewId="0">
      <selection activeCell="H8" sqref="H8"/>
    </sheetView>
  </sheetViews>
  <sheetFormatPr defaultColWidth="9.140625" defaultRowHeight="15.75"/>
  <cols>
    <col min="1" max="1" width="5.85546875" style="596" customWidth="1"/>
    <col min="2" max="2" width="13.85546875" style="549" customWidth="1"/>
    <col min="3" max="3" width="94.85546875" style="597" customWidth="1"/>
    <col min="4" max="4" width="18" style="550" bestFit="1" customWidth="1"/>
    <col min="5" max="5" width="28.5703125" style="596" customWidth="1"/>
    <col min="6" max="6" width="25.5703125" style="542" customWidth="1"/>
    <col min="7" max="7" width="19.5703125" style="542" customWidth="1"/>
    <col min="8" max="8" width="20.140625" style="542" customWidth="1"/>
    <col min="9" max="9" width="20.42578125" style="542" customWidth="1"/>
    <col min="10" max="16384" width="9.140625" style="542"/>
  </cols>
  <sheetData>
    <row r="1" spans="1:9">
      <c r="B1" s="1099" t="s">
        <v>829</v>
      </c>
      <c r="C1" s="1099"/>
      <c r="D1" s="1099"/>
      <c r="E1" s="1099"/>
    </row>
    <row r="2" spans="1:9">
      <c r="B2" s="1100" t="s">
        <v>978</v>
      </c>
      <c r="C2" s="1100"/>
      <c r="D2" s="1100"/>
      <c r="E2" s="1100"/>
    </row>
    <row r="3" spans="1:9" ht="45">
      <c r="A3" s="598" t="s">
        <v>807</v>
      </c>
      <c r="B3" s="599" t="s">
        <v>808</v>
      </c>
      <c r="C3" s="600" t="s">
        <v>809</v>
      </c>
      <c r="D3" s="601" t="s">
        <v>810</v>
      </c>
      <c r="E3" s="598" t="s">
        <v>122</v>
      </c>
      <c r="F3" s="602" t="s">
        <v>1030</v>
      </c>
      <c r="G3" s="603" t="s">
        <v>1031</v>
      </c>
      <c r="H3" s="604" t="s">
        <v>1174</v>
      </c>
      <c r="I3" s="605" t="s">
        <v>1175</v>
      </c>
    </row>
    <row r="4" spans="1:9" ht="45.75">
      <c r="A4" s="606"/>
      <c r="B4" s="607" t="s">
        <v>872</v>
      </c>
      <c r="C4" s="608" t="s">
        <v>873</v>
      </c>
      <c r="D4" s="609">
        <v>20982</v>
      </c>
      <c r="E4" s="602"/>
      <c r="F4" s="610"/>
      <c r="G4" s="611">
        <v>20982</v>
      </c>
      <c r="H4" s="612">
        <v>-6000</v>
      </c>
      <c r="I4" s="613">
        <f>G4+H4</f>
        <v>14982</v>
      </c>
    </row>
    <row r="5" spans="1:9" ht="18">
      <c r="A5" s="606"/>
      <c r="B5" s="607" t="s">
        <v>1014</v>
      </c>
      <c r="C5" s="608" t="s">
        <v>1015</v>
      </c>
      <c r="D5" s="609">
        <v>500</v>
      </c>
      <c r="E5" s="602"/>
      <c r="F5" s="614"/>
      <c r="G5" s="611">
        <v>1000</v>
      </c>
      <c r="H5" s="612">
        <v>-500</v>
      </c>
      <c r="I5" s="613">
        <f>G5+H5</f>
        <v>500</v>
      </c>
    </row>
    <row r="6" spans="1:9" ht="18">
      <c r="A6" s="606"/>
      <c r="B6" s="607" t="s">
        <v>1176</v>
      </c>
      <c r="C6" s="608" t="s">
        <v>1177</v>
      </c>
      <c r="D6" s="609"/>
      <c r="E6" s="602"/>
      <c r="F6" s="614"/>
      <c r="G6" s="611">
        <v>625</v>
      </c>
      <c r="H6" s="612"/>
      <c r="I6" s="613">
        <v>625</v>
      </c>
    </row>
    <row r="7" spans="1:9" ht="18">
      <c r="A7" s="606"/>
      <c r="B7" s="607" t="s">
        <v>835</v>
      </c>
      <c r="C7" s="615" t="s">
        <v>1016</v>
      </c>
      <c r="D7" s="616">
        <v>5000</v>
      </c>
      <c r="E7" s="602"/>
      <c r="F7" s="614"/>
      <c r="G7" s="617">
        <v>5000</v>
      </c>
      <c r="H7" s="612">
        <v>-1329</v>
      </c>
      <c r="I7" s="613">
        <f>G7+H7</f>
        <v>3671</v>
      </c>
    </row>
    <row r="8" spans="1:9" ht="18">
      <c r="A8" s="606"/>
      <c r="B8" s="607" t="s">
        <v>1178</v>
      </c>
      <c r="C8" s="615" t="s">
        <v>1179</v>
      </c>
      <c r="D8" s="616"/>
      <c r="E8" s="602"/>
      <c r="F8" s="614"/>
      <c r="G8" s="618">
        <v>468</v>
      </c>
      <c r="H8" s="612">
        <v>147</v>
      </c>
      <c r="I8" s="613">
        <f>G8+H8</f>
        <v>615</v>
      </c>
    </row>
    <row r="9" spans="1:9" ht="31.5">
      <c r="A9" s="606"/>
      <c r="B9" s="607" t="s">
        <v>817</v>
      </c>
      <c r="C9" s="619" t="s">
        <v>1017</v>
      </c>
      <c r="D9" s="620">
        <v>3122.99</v>
      </c>
      <c r="E9" s="602"/>
      <c r="F9" s="614"/>
      <c r="G9" s="621">
        <v>3122.99</v>
      </c>
      <c r="H9" s="612"/>
      <c r="I9" s="613">
        <v>3122.99</v>
      </c>
    </row>
    <row r="10" spans="1:9" ht="18.75">
      <c r="A10" s="606"/>
      <c r="B10" s="607" t="s">
        <v>1180</v>
      </c>
      <c r="C10" s="619" t="s">
        <v>1181</v>
      </c>
      <c r="D10" s="620"/>
      <c r="E10" s="602"/>
      <c r="F10" s="614"/>
      <c r="G10" s="621"/>
      <c r="H10" s="612">
        <v>1000</v>
      </c>
      <c r="I10" s="613">
        <v>1000</v>
      </c>
    </row>
    <row r="11" spans="1:9" ht="18.75">
      <c r="A11" s="606"/>
      <c r="B11" s="607" t="s">
        <v>837</v>
      </c>
      <c r="C11" s="615" t="s">
        <v>922</v>
      </c>
      <c r="D11" s="620">
        <v>44374.36</v>
      </c>
      <c r="E11" s="602" t="s">
        <v>923</v>
      </c>
      <c r="F11" s="622"/>
      <c r="G11" s="617"/>
      <c r="H11" s="612"/>
      <c r="I11" s="613"/>
    </row>
    <row r="12" spans="1:9" ht="18.75">
      <c r="A12" s="606"/>
      <c r="B12" s="607" t="s">
        <v>837</v>
      </c>
      <c r="C12" s="623" t="s">
        <v>924</v>
      </c>
      <c r="D12" s="620">
        <v>10000</v>
      </c>
      <c r="E12" s="624"/>
      <c r="F12" s="622"/>
      <c r="H12" s="612"/>
      <c r="I12" s="613"/>
    </row>
    <row r="13" spans="1:9" ht="53.25" customHeight="1">
      <c r="A13" s="606"/>
      <c r="B13" s="607" t="s">
        <v>837</v>
      </c>
      <c r="C13" s="615" t="s">
        <v>925</v>
      </c>
      <c r="D13" s="620">
        <v>8500</v>
      </c>
      <c r="E13" s="603"/>
      <c r="F13" s="602"/>
      <c r="G13" s="621">
        <v>62105.45</v>
      </c>
      <c r="H13" s="612"/>
      <c r="I13" s="613">
        <v>62105.45</v>
      </c>
    </row>
    <row r="14" spans="1:9" ht="18.75">
      <c r="A14" s="606"/>
      <c r="B14" s="607" t="s">
        <v>830</v>
      </c>
      <c r="C14" s="615" t="s">
        <v>1018</v>
      </c>
      <c r="D14" s="620">
        <v>39322.1</v>
      </c>
      <c r="E14" s="602" t="s">
        <v>921</v>
      </c>
      <c r="F14" s="622"/>
      <c r="G14" s="621">
        <v>39322.1</v>
      </c>
      <c r="H14" s="612"/>
      <c r="I14" s="613">
        <v>39322.1</v>
      </c>
    </row>
    <row r="15" spans="1:9" ht="18.75">
      <c r="A15" s="606"/>
      <c r="B15" s="625" t="s">
        <v>1019</v>
      </c>
      <c r="C15" s="626" t="s">
        <v>1020</v>
      </c>
      <c r="D15" s="627">
        <v>500</v>
      </c>
      <c r="E15" s="602"/>
      <c r="F15" s="614"/>
      <c r="G15" s="628">
        <v>1000</v>
      </c>
      <c r="H15" s="612"/>
      <c r="I15" s="613">
        <v>1000</v>
      </c>
    </row>
    <row r="16" spans="1:9" ht="18.75">
      <c r="A16" s="606"/>
      <c r="B16" s="625" t="s">
        <v>1021</v>
      </c>
      <c r="C16" s="629" t="s">
        <v>1022</v>
      </c>
      <c r="D16" s="627">
        <v>6000</v>
      </c>
      <c r="E16" s="602"/>
      <c r="F16" s="610"/>
      <c r="G16" s="628">
        <v>7000</v>
      </c>
      <c r="H16" s="612">
        <v>-3000</v>
      </c>
      <c r="I16" s="613">
        <f>G16+H16</f>
        <v>4000</v>
      </c>
    </row>
    <row r="17" spans="1:9" ht="18.75">
      <c r="A17" s="606"/>
      <c r="B17" s="625" t="s">
        <v>1023</v>
      </c>
      <c r="C17" s="629" t="s">
        <v>227</v>
      </c>
      <c r="D17" s="627">
        <v>400</v>
      </c>
      <c r="E17" s="602"/>
      <c r="F17" s="622"/>
      <c r="G17" s="628"/>
      <c r="H17" s="612">
        <v>400</v>
      </c>
      <c r="I17" s="613">
        <v>400</v>
      </c>
    </row>
    <row r="18" spans="1:9" ht="30">
      <c r="A18" s="606"/>
      <c r="B18" s="625" t="s">
        <v>1024</v>
      </c>
      <c r="C18" s="629" t="s">
        <v>1025</v>
      </c>
      <c r="D18" s="627">
        <v>1000</v>
      </c>
      <c r="E18" s="602"/>
      <c r="F18" s="630"/>
      <c r="G18" s="628">
        <v>2000</v>
      </c>
      <c r="H18" s="612"/>
      <c r="I18" s="613">
        <v>2000</v>
      </c>
    </row>
    <row r="19" spans="1:9" ht="17.25" customHeight="1">
      <c r="A19" s="606"/>
      <c r="B19" s="625" t="s">
        <v>1026</v>
      </c>
      <c r="C19" s="629" t="s">
        <v>1027</v>
      </c>
      <c r="D19" s="627">
        <v>704.91</v>
      </c>
      <c r="E19" s="602"/>
      <c r="F19" s="610"/>
      <c r="G19" s="628">
        <v>4000</v>
      </c>
      <c r="H19" s="612">
        <v>432</v>
      </c>
      <c r="I19" s="613">
        <f>G19+H19</f>
        <v>4432</v>
      </c>
    </row>
    <row r="20" spans="1:9" ht="17.25" customHeight="1">
      <c r="A20" s="606"/>
      <c r="B20" s="625" t="s">
        <v>1182</v>
      </c>
      <c r="C20" s="629" t="s">
        <v>1183</v>
      </c>
      <c r="D20" s="627"/>
      <c r="E20" s="602"/>
      <c r="F20" s="610"/>
      <c r="G20" s="628">
        <v>400</v>
      </c>
      <c r="H20" s="612"/>
      <c r="I20" s="613">
        <v>400</v>
      </c>
    </row>
    <row r="21" spans="1:9" ht="17.25" customHeight="1">
      <c r="A21" s="606"/>
      <c r="B21" s="625" t="s">
        <v>1184</v>
      </c>
      <c r="C21" s="629" t="s">
        <v>1185</v>
      </c>
      <c r="D21" s="627"/>
      <c r="E21" s="602"/>
      <c r="F21" s="610"/>
      <c r="G21" s="628"/>
      <c r="H21" s="612">
        <v>9000</v>
      </c>
      <c r="I21" s="613">
        <v>9000</v>
      </c>
    </row>
    <row r="22" spans="1:9" s="543" customFormat="1">
      <c r="A22" s="631"/>
      <c r="B22" s="632" t="s">
        <v>1028</v>
      </c>
      <c r="C22" s="629" t="s">
        <v>273</v>
      </c>
      <c r="D22" s="633">
        <v>400</v>
      </c>
      <c r="E22" s="634"/>
      <c r="F22" s="614"/>
      <c r="G22" s="635">
        <v>150</v>
      </c>
      <c r="H22" s="636">
        <v>-150</v>
      </c>
      <c r="I22" s="613"/>
    </row>
    <row r="23" spans="1:9">
      <c r="A23" s="637"/>
      <c r="B23" s="638"/>
      <c r="C23" s="517" t="s">
        <v>811</v>
      </c>
      <c r="D23" s="518">
        <f>SUM(D4:D22)</f>
        <v>140806.36000000002</v>
      </c>
      <c r="E23" s="639"/>
      <c r="F23" s="614"/>
      <c r="G23" s="640">
        <f>SUM(G4:G22)</f>
        <v>147175.54</v>
      </c>
      <c r="H23" s="612"/>
      <c r="I23" s="641">
        <f>SUM(I4:I22)</f>
        <v>147175.54</v>
      </c>
    </row>
    <row r="24" spans="1:9">
      <c r="A24" s="544"/>
      <c r="B24" s="514"/>
      <c r="C24" s="515" t="s">
        <v>892</v>
      </c>
      <c r="D24" s="512">
        <v>197.87</v>
      </c>
      <c r="E24" s="403"/>
      <c r="F24" s="614"/>
      <c r="G24" s="642">
        <v>197.87</v>
      </c>
      <c r="H24" s="612"/>
      <c r="I24" s="642">
        <v>197.87</v>
      </c>
    </row>
    <row r="25" spans="1:9">
      <c r="A25" s="544"/>
      <c r="B25" s="514"/>
      <c r="C25" s="516" t="s">
        <v>893</v>
      </c>
      <c r="D25" s="513">
        <v>4400</v>
      </c>
      <c r="E25" s="403"/>
      <c r="F25" s="610"/>
      <c r="G25" s="643">
        <v>4400</v>
      </c>
      <c r="H25" s="612"/>
      <c r="I25" s="643">
        <v>4400</v>
      </c>
    </row>
    <row r="26" spans="1:9">
      <c r="A26" s="544"/>
      <c r="B26" s="514"/>
      <c r="C26" s="510" t="s">
        <v>812</v>
      </c>
      <c r="D26" s="511">
        <f>SUM(D23:D25)</f>
        <v>145404.23000000001</v>
      </c>
      <c r="E26" s="403"/>
      <c r="F26" s="610"/>
      <c r="G26" s="644">
        <f>SUM(G23:G25)</f>
        <v>151773.41</v>
      </c>
      <c r="H26" s="612"/>
      <c r="I26" s="644">
        <f>SUM(I23:I25)</f>
        <v>151773.41</v>
      </c>
    </row>
    <row r="27" spans="1:9">
      <c r="A27" s="544"/>
      <c r="B27" s="514"/>
      <c r="C27" s="428"/>
      <c r="D27" s="545"/>
      <c r="E27" s="403"/>
      <c r="F27" s="614"/>
      <c r="G27" s="645"/>
      <c r="H27" s="612"/>
      <c r="I27" s="612"/>
    </row>
    <row r="28" spans="1:9">
      <c r="B28" s="1098"/>
      <c r="C28" s="1098"/>
      <c r="D28" s="501"/>
      <c r="F28" s="610"/>
      <c r="G28" s="646"/>
      <c r="H28" s="612"/>
      <c r="I28" s="612"/>
    </row>
    <row r="29" spans="1:9">
      <c r="B29" s="1098"/>
      <c r="C29" s="1105"/>
      <c r="D29" s="546"/>
      <c r="E29" s="547"/>
      <c r="F29" s="614"/>
      <c r="G29" s="645"/>
      <c r="H29" s="612"/>
      <c r="I29" s="612"/>
    </row>
    <row r="30" spans="1:9">
      <c r="B30" s="1105"/>
      <c r="C30" s="1105"/>
      <c r="D30" s="548"/>
      <c r="F30" s="610"/>
      <c r="G30" s="646"/>
      <c r="H30" s="612"/>
      <c r="I30" s="612"/>
    </row>
    <row r="31" spans="1:9">
      <c r="F31" s="614"/>
      <c r="G31" s="645"/>
      <c r="H31" s="612"/>
      <c r="I31" s="612"/>
    </row>
    <row r="32" spans="1:9">
      <c r="E32" s="548"/>
      <c r="F32" s="610"/>
      <c r="G32" s="646"/>
      <c r="H32" s="612"/>
      <c r="I32" s="612"/>
    </row>
    <row r="33" spans="6:9">
      <c r="F33" s="610"/>
      <c r="G33" s="646"/>
      <c r="H33" s="612"/>
      <c r="I33" s="612"/>
    </row>
    <row r="34" spans="6:9">
      <c r="F34" s="610"/>
      <c r="G34" s="646"/>
      <c r="H34" s="612"/>
      <c r="I34" s="612"/>
    </row>
    <row r="35" spans="6:9">
      <c r="F35" s="610"/>
      <c r="G35" s="646"/>
      <c r="H35" s="612"/>
      <c r="I35" s="612"/>
    </row>
    <row r="36" spans="6:9">
      <c r="F36" s="506"/>
      <c r="G36" s="506"/>
    </row>
    <row r="37" spans="6:9">
      <c r="F37" s="506"/>
      <c r="G37" s="506"/>
    </row>
    <row r="38" spans="6:9">
      <c r="F38" s="506"/>
      <c r="G38" s="506"/>
    </row>
    <row r="39" spans="6:9">
      <c r="F39" s="506"/>
      <c r="G39" s="506"/>
    </row>
    <row r="40" spans="6:9">
      <c r="F40" s="506"/>
      <c r="G40" s="506"/>
    </row>
    <row r="41" spans="6:9">
      <c r="F41" s="506"/>
      <c r="G41" s="506"/>
    </row>
    <row r="42" spans="6:9">
      <c r="F42" s="506"/>
      <c r="G42" s="506"/>
    </row>
    <row r="43" spans="6:9">
      <c r="F43" s="506"/>
      <c r="G43" s="506"/>
    </row>
    <row r="44" spans="6:9">
      <c r="F44" s="506"/>
      <c r="G44" s="506"/>
    </row>
    <row r="45" spans="6:9">
      <c r="F45" s="506"/>
      <c r="G45" s="506"/>
    </row>
    <row r="46" spans="6:9">
      <c r="F46" s="506"/>
      <c r="G46" s="506"/>
    </row>
    <row r="47" spans="6:9">
      <c r="F47" s="506"/>
      <c r="G47" s="506"/>
    </row>
  </sheetData>
  <mergeCells count="4">
    <mergeCell ref="B29:C30"/>
    <mergeCell ref="B1:E1"/>
    <mergeCell ref="B2:E2"/>
    <mergeCell ref="B28:C28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Ruler="0" showWhiteSpace="0" topLeftCell="A4" zoomScaleNormal="100" workbookViewId="0">
      <selection activeCell="D21" sqref="D21"/>
    </sheetView>
  </sheetViews>
  <sheetFormatPr defaultRowHeight="12.75"/>
  <cols>
    <col min="1" max="1" width="5.85546875" style="401" customWidth="1"/>
    <col min="2" max="2" width="15.42578125" style="552" customWidth="1"/>
    <col min="3" max="3" width="58.7109375" style="654" customWidth="1"/>
    <col min="4" max="4" width="12.5703125" style="406" customWidth="1"/>
    <col min="5" max="5" width="40.42578125" style="404" customWidth="1"/>
    <col min="6" max="6" width="25.7109375" style="506" customWidth="1"/>
    <col min="7" max="7" width="17.7109375" style="506" customWidth="1"/>
    <col min="8" max="16384" width="9.140625" style="506"/>
  </cols>
  <sheetData>
    <row r="1" spans="1:7" ht="15.75">
      <c r="B1" s="1099" t="s">
        <v>831</v>
      </c>
      <c r="C1" s="1099"/>
      <c r="D1" s="1099"/>
      <c r="E1" s="1099"/>
    </row>
    <row r="2" spans="1:7" ht="15.75">
      <c r="B2" s="1100" t="s">
        <v>978</v>
      </c>
      <c r="C2" s="1100"/>
      <c r="D2" s="1100"/>
      <c r="E2" s="1100"/>
    </row>
    <row r="3" spans="1:7" ht="45">
      <c r="A3" s="690" t="s">
        <v>807</v>
      </c>
      <c r="B3" s="691" t="s">
        <v>808</v>
      </c>
      <c r="C3" s="692" t="s">
        <v>809</v>
      </c>
      <c r="D3" s="693" t="s">
        <v>810</v>
      </c>
      <c r="E3" s="690" t="s">
        <v>122</v>
      </c>
      <c r="F3" s="694" t="s">
        <v>1030</v>
      </c>
      <c r="G3" s="695" t="s">
        <v>1031</v>
      </c>
    </row>
    <row r="4" spans="1:7" ht="15">
      <c r="A4" s="690"/>
      <c r="B4" s="691"/>
      <c r="C4" s="696"/>
      <c r="D4" s="693"/>
      <c r="E4" s="690"/>
      <c r="F4" s="694"/>
      <c r="G4" s="695"/>
    </row>
    <row r="5" spans="1:7" ht="69.75" customHeight="1">
      <c r="A5" s="697">
        <v>1</v>
      </c>
      <c r="B5" s="698" t="s">
        <v>443</v>
      </c>
      <c r="C5" s="699" t="s">
        <v>874</v>
      </c>
      <c r="D5" s="700">
        <v>4500</v>
      </c>
      <c r="E5" s="701"/>
      <c r="F5" s="702"/>
      <c r="G5" s="702"/>
    </row>
    <row r="6" spans="1:7" ht="64.5" customHeight="1">
      <c r="A6" s="697">
        <v>2</v>
      </c>
      <c r="B6" s="698" t="s">
        <v>447</v>
      </c>
      <c r="C6" s="699" t="s">
        <v>199</v>
      </c>
      <c r="D6" s="703">
        <v>2000</v>
      </c>
      <c r="E6" s="701"/>
      <c r="F6" s="704"/>
      <c r="G6" s="704"/>
    </row>
    <row r="7" spans="1:7" ht="18" customHeight="1">
      <c r="A7" s="697">
        <v>3</v>
      </c>
      <c r="B7" s="705" t="s">
        <v>433</v>
      </c>
      <c r="C7" s="699" t="s">
        <v>184</v>
      </c>
      <c r="D7" s="703">
        <v>650</v>
      </c>
      <c r="E7" s="701"/>
      <c r="F7" s="704"/>
      <c r="G7" s="704"/>
    </row>
    <row r="8" spans="1:7" ht="18" customHeight="1">
      <c r="A8" s="697">
        <v>4</v>
      </c>
      <c r="B8" s="698" t="s">
        <v>363</v>
      </c>
      <c r="C8" s="699" t="s">
        <v>209</v>
      </c>
      <c r="D8" s="703">
        <v>800</v>
      </c>
      <c r="E8" s="706" t="s">
        <v>1140</v>
      </c>
      <c r="F8" s="704"/>
      <c r="G8" s="704"/>
    </row>
    <row r="9" spans="1:7" ht="18" customHeight="1">
      <c r="A9" s="697">
        <v>5</v>
      </c>
      <c r="B9" s="698" t="s">
        <v>8</v>
      </c>
      <c r="C9" s="699" t="s">
        <v>220</v>
      </c>
      <c r="D9" s="700">
        <v>500</v>
      </c>
      <c r="E9" s="701"/>
      <c r="F9" s="707"/>
      <c r="G9" s="707"/>
    </row>
    <row r="10" spans="1:7" ht="96.75" customHeight="1">
      <c r="A10" s="697">
        <v>6</v>
      </c>
      <c r="B10" s="698" t="s">
        <v>11</v>
      </c>
      <c r="C10" s="699" t="s">
        <v>222</v>
      </c>
      <c r="D10" s="700">
        <v>2719.6</v>
      </c>
      <c r="E10" s="701"/>
      <c r="F10" s="707"/>
      <c r="G10" s="707"/>
    </row>
    <row r="11" spans="1:7" ht="34.5" customHeight="1">
      <c r="A11" s="697">
        <v>7</v>
      </c>
      <c r="B11" s="698" t="s">
        <v>20</v>
      </c>
      <c r="C11" s="699" t="s">
        <v>227</v>
      </c>
      <c r="D11" s="700">
        <v>200</v>
      </c>
      <c r="E11" s="708"/>
      <c r="F11" s="694"/>
      <c r="G11" s="694"/>
    </row>
    <row r="12" spans="1:7" ht="26.25" customHeight="1">
      <c r="A12" s="697">
        <v>8</v>
      </c>
      <c r="B12" s="698" t="s">
        <v>22</v>
      </c>
      <c r="C12" s="699" t="s">
        <v>228</v>
      </c>
      <c r="D12" s="703">
        <v>1219.18</v>
      </c>
      <c r="E12" s="701"/>
      <c r="F12" s="707"/>
      <c r="G12" s="707"/>
    </row>
    <row r="13" spans="1:7" ht="18" customHeight="1">
      <c r="A13" s="697">
        <v>9</v>
      </c>
      <c r="B13" s="698" t="s">
        <v>24</v>
      </c>
      <c r="C13" s="699" t="s">
        <v>229</v>
      </c>
      <c r="D13" s="700">
        <v>1000</v>
      </c>
      <c r="E13" s="701"/>
      <c r="F13" s="704"/>
      <c r="G13" s="704"/>
    </row>
    <row r="14" spans="1:7" ht="18" customHeight="1">
      <c r="A14" s="697">
        <v>10</v>
      </c>
      <c r="B14" s="698" t="s">
        <v>43</v>
      </c>
      <c r="C14" s="699" t="s">
        <v>926</v>
      </c>
      <c r="D14" s="703">
        <v>3000</v>
      </c>
      <c r="E14" s="701"/>
      <c r="F14" s="702"/>
      <c r="G14" s="702"/>
    </row>
    <row r="15" spans="1:7" ht="18" customHeight="1">
      <c r="A15" s="697">
        <v>11</v>
      </c>
      <c r="B15" s="698" t="s">
        <v>47</v>
      </c>
      <c r="C15" s="699" t="s">
        <v>241</v>
      </c>
      <c r="D15" s="700">
        <v>1467.2</v>
      </c>
      <c r="E15" s="709"/>
      <c r="F15" s="707"/>
      <c r="G15" s="707"/>
    </row>
    <row r="16" spans="1:7" ht="18" customHeight="1">
      <c r="A16" s="697">
        <v>12</v>
      </c>
      <c r="B16" s="698" t="s">
        <v>59</v>
      </c>
      <c r="C16" s="699" t="s">
        <v>247</v>
      </c>
      <c r="D16" s="700">
        <v>600</v>
      </c>
      <c r="E16" s="709"/>
      <c r="F16" s="710"/>
      <c r="G16" s="707"/>
    </row>
    <row r="17" spans="1:7" s="652" customFormat="1" ht="15">
      <c r="A17" s="697">
        <v>13</v>
      </c>
      <c r="B17" s="711" t="s">
        <v>63</v>
      </c>
      <c r="C17" s="699" t="s">
        <v>266</v>
      </c>
      <c r="D17" s="700">
        <v>9000</v>
      </c>
      <c r="E17" s="712"/>
      <c r="F17" s="702"/>
      <c r="G17" s="702"/>
    </row>
    <row r="18" spans="1:7" ht="15.75">
      <c r="A18" s="713"/>
      <c r="B18" s="714"/>
      <c r="C18" s="517" t="s">
        <v>811</v>
      </c>
      <c r="D18" s="518">
        <f>SUM(D5:D17)</f>
        <v>27655.98</v>
      </c>
      <c r="E18" s="715"/>
      <c r="F18" s="704"/>
      <c r="G18" s="704"/>
    </row>
    <row r="19" spans="1:7" ht="15.75">
      <c r="A19" s="508"/>
      <c r="B19" s="551"/>
      <c r="C19" s="515" t="s">
        <v>892</v>
      </c>
      <c r="D19" s="512">
        <v>0</v>
      </c>
      <c r="E19" s="403"/>
      <c r="F19" s="704"/>
      <c r="G19" s="704"/>
    </row>
    <row r="20" spans="1:7" ht="15.75">
      <c r="A20" s="508"/>
      <c r="B20" s="551"/>
      <c r="C20" s="516" t="s">
        <v>893</v>
      </c>
      <c r="D20" s="513">
        <v>0</v>
      </c>
      <c r="E20" s="403"/>
      <c r="F20" s="704"/>
      <c r="G20" s="704"/>
    </row>
    <row r="21" spans="1:7" ht="15.75">
      <c r="A21" s="508"/>
      <c r="B21" s="551"/>
      <c r="C21" s="510" t="s">
        <v>812</v>
      </c>
      <c r="D21" s="511">
        <f>SUM(D18:D20)</f>
        <v>27655.98</v>
      </c>
      <c r="E21" s="403"/>
      <c r="F21" s="702"/>
      <c r="G21" s="702"/>
    </row>
    <row r="22" spans="1:7" ht="15.75">
      <c r="A22" s="508"/>
      <c r="B22" s="551"/>
      <c r="C22" s="428"/>
      <c r="D22" s="425"/>
      <c r="E22" s="403"/>
      <c r="F22" s="702"/>
      <c r="G22" s="702"/>
    </row>
    <row r="23" spans="1:7" ht="12.75" customHeight="1">
      <c r="B23" s="1098"/>
      <c r="C23" s="1098"/>
      <c r="D23" s="501"/>
      <c r="E23" s="653"/>
      <c r="F23" s="704"/>
      <c r="G23" s="704"/>
    </row>
    <row r="24" spans="1:7">
      <c r="B24" s="1098"/>
      <c r="C24" s="1101"/>
      <c r="D24" s="502"/>
      <c r="E24" s="499"/>
      <c r="F24" s="702"/>
      <c r="G24" s="702"/>
    </row>
    <row r="25" spans="1:7" ht="15">
      <c r="B25" s="1101"/>
      <c r="C25" s="1101"/>
      <c r="D25" s="500"/>
      <c r="F25" s="704"/>
      <c r="G25" s="704"/>
    </row>
    <row r="26" spans="1:7">
      <c r="F26" s="702"/>
      <c r="G26" s="702"/>
    </row>
    <row r="27" spans="1:7" ht="15">
      <c r="E27" s="407"/>
      <c r="F27" s="704"/>
      <c r="G27" s="704"/>
    </row>
    <row r="28" spans="1:7">
      <c r="F28" s="702"/>
      <c r="G28" s="702"/>
    </row>
    <row r="29" spans="1:7">
      <c r="F29" s="702"/>
      <c r="G29" s="702"/>
    </row>
    <row r="30" spans="1:7">
      <c r="F30" s="702"/>
      <c r="G30" s="702"/>
    </row>
    <row r="31" spans="1:7">
      <c r="F31" s="702"/>
      <c r="G31" s="702"/>
    </row>
  </sheetData>
  <mergeCells count="4">
    <mergeCell ref="B1:E1"/>
    <mergeCell ref="B2:E2"/>
    <mergeCell ref="B23:C23"/>
    <mergeCell ref="B24:C25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4" workbookViewId="0">
      <selection activeCell="A4" sqref="A1:XFD1048576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73"/>
      <c r="B4" s="174"/>
      <c r="C4" s="175"/>
      <c r="D4" s="175"/>
      <c r="E4" s="175"/>
      <c r="F4" s="175"/>
      <c r="G4" s="175"/>
      <c r="H4" s="175"/>
      <c r="I4" s="175"/>
    </row>
    <row r="5" spans="1:9" ht="15">
      <c r="A5" s="176"/>
      <c r="B5" s="177" t="s">
        <v>639</v>
      </c>
      <c r="C5" s="197"/>
      <c r="D5" s="201" t="s">
        <v>640</v>
      </c>
      <c r="E5" s="197"/>
      <c r="F5" s="201" t="s">
        <v>641</v>
      </c>
      <c r="G5" s="197"/>
      <c r="H5" s="201" t="s">
        <v>642</v>
      </c>
      <c r="I5" s="209" t="s">
        <v>619</v>
      </c>
    </row>
    <row r="6" spans="1:9" ht="15">
      <c r="A6" s="176"/>
      <c r="B6" s="177"/>
      <c r="C6" s="196" t="s">
        <v>643</v>
      </c>
      <c r="D6" s="202" t="s">
        <v>644</v>
      </c>
      <c r="E6" s="196" t="s">
        <v>643</v>
      </c>
      <c r="F6" s="202" t="s">
        <v>644</v>
      </c>
      <c r="G6" s="196" t="s">
        <v>645</v>
      </c>
      <c r="H6" s="202" t="s">
        <v>644</v>
      </c>
      <c r="I6" s="210"/>
    </row>
    <row r="7" spans="1:9" ht="25.5">
      <c r="A7" s="178" t="s">
        <v>293</v>
      </c>
      <c r="B7" s="187" t="s">
        <v>646</v>
      </c>
      <c r="C7" s="198">
        <v>100</v>
      </c>
      <c r="D7" s="203">
        <f>$I7*C7/100</f>
        <v>75326.16</v>
      </c>
      <c r="E7" s="206">
        <v>0</v>
      </c>
      <c r="F7" s="203">
        <f t="shared" ref="F7:H22" si="0">$I7*E7/100</f>
        <v>0</v>
      </c>
      <c r="G7" s="206">
        <v>0</v>
      </c>
      <c r="H7" s="203">
        <f t="shared" si="0"/>
        <v>0</v>
      </c>
      <c r="I7" s="211">
        <f>'2023-ΠΡΟΫΠ ΑΝΑ ΒΟΜ'!L2</f>
        <v>75326.16</v>
      </c>
    </row>
    <row r="8" spans="1:9" ht="15">
      <c r="A8" s="180" t="s">
        <v>335</v>
      </c>
      <c r="B8" s="187" t="s">
        <v>103</v>
      </c>
      <c r="C8" s="198">
        <v>0</v>
      </c>
      <c r="D8" s="203">
        <f t="shared" ref="D8:D32" si="1">$I8*C8/100</f>
        <v>0</v>
      </c>
      <c r="E8" s="206">
        <v>100</v>
      </c>
      <c r="F8" s="203">
        <f t="shared" si="0"/>
        <v>105000</v>
      </c>
      <c r="G8" s="206">
        <v>0</v>
      </c>
      <c r="H8" s="203">
        <f t="shared" si="0"/>
        <v>0</v>
      </c>
      <c r="I8" s="211">
        <f>'2023-ΠΡΟΫΠ ΑΝΑ ΒΟΜ'!L3</f>
        <v>105000</v>
      </c>
    </row>
    <row r="9" spans="1:9" ht="15">
      <c r="A9" s="180" t="s">
        <v>335</v>
      </c>
      <c r="B9" s="187" t="s">
        <v>104</v>
      </c>
      <c r="C9" s="198">
        <v>100</v>
      </c>
      <c r="D9" s="203">
        <f t="shared" si="1"/>
        <v>0</v>
      </c>
      <c r="E9" s="206">
        <v>0</v>
      </c>
      <c r="F9" s="203">
        <f t="shared" si="0"/>
        <v>0</v>
      </c>
      <c r="G9" s="206">
        <v>0</v>
      </c>
      <c r="H9" s="203">
        <f t="shared" si="0"/>
        <v>0</v>
      </c>
      <c r="I9" s="211">
        <f>'2023-ΠΡΟΫΠ ΑΝΑ ΒΟΜ'!L5</f>
        <v>0</v>
      </c>
    </row>
    <row r="10" spans="1:9" ht="15">
      <c r="A10" s="178" t="s">
        <v>293</v>
      </c>
      <c r="B10" s="187" t="s">
        <v>91</v>
      </c>
      <c r="C10" s="198">
        <v>25</v>
      </c>
      <c r="D10" s="203">
        <f>$I10*C10/100</f>
        <v>201662.22</v>
      </c>
      <c r="E10" s="206">
        <v>75</v>
      </c>
      <c r="F10" s="203">
        <f t="shared" si="0"/>
        <v>604986.66</v>
      </c>
      <c r="G10" s="206">
        <v>0</v>
      </c>
      <c r="H10" s="203">
        <f t="shared" si="0"/>
        <v>0</v>
      </c>
      <c r="I10" s="211">
        <f>'2023-ΠΡΟΫΠ ΑΝΑ ΒΟΜ'!L6</f>
        <v>806648.88</v>
      </c>
    </row>
    <row r="11" spans="1:9" ht="15">
      <c r="A11" s="178" t="s">
        <v>293</v>
      </c>
      <c r="B11" s="187" t="s">
        <v>89</v>
      </c>
      <c r="C11" s="198">
        <v>25</v>
      </c>
      <c r="D11" s="203">
        <f t="shared" si="1"/>
        <v>25000</v>
      </c>
      <c r="E11" s="206">
        <v>75</v>
      </c>
      <c r="F11" s="203">
        <f t="shared" si="0"/>
        <v>75000</v>
      </c>
      <c r="G11" s="206">
        <v>0</v>
      </c>
      <c r="H11" s="203">
        <f t="shared" si="0"/>
        <v>0</v>
      </c>
      <c r="I11" s="211">
        <f>'2023-ΠΡΟΫΠ ΑΝΑ ΒΟΜ'!L7</f>
        <v>100000</v>
      </c>
    </row>
    <row r="12" spans="1:9" ht="15">
      <c r="A12" s="178" t="s">
        <v>293</v>
      </c>
      <c r="B12" s="187" t="s">
        <v>88</v>
      </c>
      <c r="C12" s="198">
        <v>25</v>
      </c>
      <c r="D12" s="203">
        <f t="shared" si="1"/>
        <v>111020</v>
      </c>
      <c r="E12" s="206">
        <v>75</v>
      </c>
      <c r="F12" s="203">
        <f t="shared" si="0"/>
        <v>333060</v>
      </c>
      <c r="G12" s="206">
        <v>0</v>
      </c>
      <c r="H12" s="203">
        <f t="shared" si="0"/>
        <v>0</v>
      </c>
      <c r="I12" s="211">
        <f>'2023-ΠΡΟΫΠ ΑΝΑ ΒΟΜ'!L8</f>
        <v>444080</v>
      </c>
    </row>
    <row r="13" spans="1:9" ht="15">
      <c r="A13" s="178" t="s">
        <v>293</v>
      </c>
      <c r="B13" s="187" t="s">
        <v>105</v>
      </c>
      <c r="C13" s="198">
        <v>0</v>
      </c>
      <c r="D13" s="203">
        <f t="shared" si="1"/>
        <v>0</v>
      </c>
      <c r="E13" s="206">
        <v>0</v>
      </c>
      <c r="F13" s="203">
        <f t="shared" si="0"/>
        <v>0</v>
      </c>
      <c r="G13" s="206">
        <v>100</v>
      </c>
      <c r="H13" s="203">
        <f t="shared" si="0"/>
        <v>584367.5</v>
      </c>
      <c r="I13" s="211">
        <f>'2023-ΠΡΟΫΠ ΑΝΑ ΒΟΜ'!L9</f>
        <v>584367.5</v>
      </c>
    </row>
    <row r="14" spans="1:9" ht="15">
      <c r="A14" s="178" t="s">
        <v>293</v>
      </c>
      <c r="B14" s="187" t="s">
        <v>90</v>
      </c>
      <c r="C14" s="198">
        <v>25</v>
      </c>
      <c r="D14" s="203">
        <f t="shared" si="1"/>
        <v>7587.5</v>
      </c>
      <c r="E14" s="206">
        <v>75</v>
      </c>
      <c r="F14" s="203">
        <f t="shared" si="0"/>
        <v>22762.5</v>
      </c>
      <c r="G14" s="206">
        <v>0</v>
      </c>
      <c r="H14" s="203">
        <f t="shared" si="0"/>
        <v>0</v>
      </c>
      <c r="I14" s="211">
        <f>'2023-ΠΡΟΫΠ ΑΝΑ ΒΟΜ'!L10</f>
        <v>30350</v>
      </c>
    </row>
    <row r="15" spans="1:9" ht="15">
      <c r="A15" s="178" t="s">
        <v>293</v>
      </c>
      <c r="B15" s="187" t="s">
        <v>92</v>
      </c>
      <c r="C15" s="198">
        <v>25</v>
      </c>
      <c r="D15" s="203">
        <f t="shared" si="1"/>
        <v>138383.32500000001</v>
      </c>
      <c r="E15" s="206">
        <v>75</v>
      </c>
      <c r="F15" s="203">
        <f t="shared" si="0"/>
        <v>415149.97499999998</v>
      </c>
      <c r="G15" s="206">
        <v>0</v>
      </c>
      <c r="H15" s="203">
        <f t="shared" si="0"/>
        <v>0</v>
      </c>
      <c r="I15" s="211">
        <f>'2023-ΠΡΟΫΠ ΑΝΑ ΒΟΜ'!L11</f>
        <v>553533.30000000005</v>
      </c>
    </row>
    <row r="16" spans="1:9" ht="15">
      <c r="A16" s="178" t="s">
        <v>293</v>
      </c>
      <c r="B16" s="187" t="s">
        <v>93</v>
      </c>
      <c r="C16" s="198">
        <v>25</v>
      </c>
      <c r="D16" s="203">
        <f t="shared" si="1"/>
        <v>65574.78</v>
      </c>
      <c r="E16" s="206">
        <v>75</v>
      </c>
      <c r="F16" s="203">
        <f t="shared" si="0"/>
        <v>196724.34</v>
      </c>
      <c r="G16" s="206">
        <v>0</v>
      </c>
      <c r="H16" s="203">
        <f t="shared" si="0"/>
        <v>0</v>
      </c>
      <c r="I16" s="211">
        <f>'2023-ΠΡΟΫΠ ΑΝΑ ΒΟΜ'!L12</f>
        <v>262299.12</v>
      </c>
    </row>
    <row r="17" spans="1:9" ht="15">
      <c r="A17" s="178" t="s">
        <v>293</v>
      </c>
      <c r="B17" s="187" t="s">
        <v>94</v>
      </c>
      <c r="C17" s="198">
        <v>25</v>
      </c>
      <c r="D17" s="203">
        <f t="shared" si="1"/>
        <v>30600</v>
      </c>
      <c r="E17" s="206">
        <v>75</v>
      </c>
      <c r="F17" s="203">
        <f t="shared" si="0"/>
        <v>91800</v>
      </c>
      <c r="G17" s="206">
        <v>0</v>
      </c>
      <c r="H17" s="203">
        <f t="shared" si="0"/>
        <v>0</v>
      </c>
      <c r="I17" s="211">
        <f>'2023-ΠΡΟΫΠ ΑΝΑ ΒΟΜ'!L13</f>
        <v>122400</v>
      </c>
    </row>
    <row r="18" spans="1:9" ht="15">
      <c r="A18" s="181" t="s">
        <v>620</v>
      </c>
      <c r="B18" s="187" t="s">
        <v>95</v>
      </c>
      <c r="C18" s="198">
        <v>25</v>
      </c>
      <c r="D18" s="203">
        <f t="shared" si="1"/>
        <v>10100</v>
      </c>
      <c r="E18" s="206">
        <v>75</v>
      </c>
      <c r="F18" s="203">
        <f t="shared" si="0"/>
        <v>30300</v>
      </c>
      <c r="G18" s="206">
        <v>0</v>
      </c>
      <c r="H18" s="203">
        <f t="shared" si="0"/>
        <v>0</v>
      </c>
      <c r="I18" s="211">
        <f>'2023-ΠΡΟΫΠ ΑΝΑ ΒΟΜ'!L14</f>
        <v>40400</v>
      </c>
    </row>
    <row r="19" spans="1:9" ht="24">
      <c r="A19" s="181" t="s">
        <v>620</v>
      </c>
      <c r="B19" s="188" t="s">
        <v>106</v>
      </c>
      <c r="C19" s="198">
        <v>0</v>
      </c>
      <c r="D19" s="203">
        <f t="shared" si="1"/>
        <v>0</v>
      </c>
      <c r="E19" s="206">
        <v>100</v>
      </c>
      <c r="F19" s="203">
        <f t="shared" si="0"/>
        <v>6000</v>
      </c>
      <c r="G19" s="206">
        <v>0</v>
      </c>
      <c r="H19" s="203">
        <f t="shared" si="0"/>
        <v>0</v>
      </c>
      <c r="I19" s="211">
        <f>'2023-ΠΡΟΫΠ ΑΝΑ ΒΟΜ'!L15</f>
        <v>6000</v>
      </c>
    </row>
    <row r="20" spans="1:9" ht="22.5">
      <c r="A20" s="181" t="s">
        <v>620</v>
      </c>
      <c r="B20" s="189" t="s">
        <v>656</v>
      </c>
      <c r="C20" s="198">
        <v>25</v>
      </c>
      <c r="D20" s="203">
        <f t="shared" si="1"/>
        <v>41697.144999999997</v>
      </c>
      <c r="E20" s="206">
        <v>75</v>
      </c>
      <c r="F20" s="203">
        <f t="shared" si="0"/>
        <v>125091.43499999998</v>
      </c>
      <c r="G20" s="206">
        <v>0</v>
      </c>
      <c r="H20" s="203">
        <f t="shared" si="0"/>
        <v>0</v>
      </c>
      <c r="I20" s="211">
        <f>'2023-ΠΡΟΫΠ ΑΝΑ ΒΟΜ'!L16</f>
        <v>166788.57999999999</v>
      </c>
    </row>
    <row r="21" spans="1:9" ht="22.5">
      <c r="A21" s="180" t="s">
        <v>335</v>
      </c>
      <c r="B21" s="190" t="s">
        <v>655</v>
      </c>
      <c r="C21" s="198">
        <v>25</v>
      </c>
      <c r="D21" s="203">
        <f t="shared" si="1"/>
        <v>119899.60249999999</v>
      </c>
      <c r="E21" s="206">
        <v>75</v>
      </c>
      <c r="F21" s="203">
        <f t="shared" si="0"/>
        <v>359698.8075</v>
      </c>
      <c r="G21" s="206">
        <v>0</v>
      </c>
      <c r="H21" s="203">
        <f t="shared" si="0"/>
        <v>0</v>
      </c>
      <c r="I21" s="211">
        <f>'2023-ΠΡΟΫΠ ΑΝΑ ΒΟΜ'!L17</f>
        <v>479598.41</v>
      </c>
    </row>
    <row r="22" spans="1:9" ht="15">
      <c r="A22" s="181" t="s">
        <v>620</v>
      </c>
      <c r="B22" s="187" t="s">
        <v>108</v>
      </c>
      <c r="C22" s="198">
        <v>0</v>
      </c>
      <c r="D22" s="203">
        <f t="shared" si="1"/>
        <v>0</v>
      </c>
      <c r="E22" s="206">
        <v>100</v>
      </c>
      <c r="F22" s="203">
        <f t="shared" si="0"/>
        <v>16275.7</v>
      </c>
      <c r="G22" s="206">
        <v>0</v>
      </c>
      <c r="H22" s="203">
        <f t="shared" si="0"/>
        <v>0</v>
      </c>
      <c r="I22" s="211">
        <f>'2023-ΠΡΟΫΠ ΑΝΑ ΒΟΜ'!L18</f>
        <v>16275.7</v>
      </c>
    </row>
    <row r="23" spans="1:9" ht="25.5">
      <c r="A23" s="178" t="s">
        <v>293</v>
      </c>
      <c r="B23" s="191" t="s">
        <v>657</v>
      </c>
      <c r="C23" s="198">
        <v>0</v>
      </c>
      <c r="D23" s="203">
        <f t="shared" si="1"/>
        <v>0</v>
      </c>
      <c r="E23" s="206">
        <v>0</v>
      </c>
      <c r="F23" s="203">
        <f t="shared" ref="F23:F25" si="2">$I23*E23/100</f>
        <v>0</v>
      </c>
      <c r="G23" s="206">
        <v>100</v>
      </c>
      <c r="H23" s="203">
        <f t="shared" ref="H23:H25" si="3">$I23*G23/100</f>
        <v>122850</v>
      </c>
      <c r="I23" s="211">
        <f>'2023-ΠΡΟΫΠ ΑΝΑ ΒΟΜ'!L19</f>
        <v>122850</v>
      </c>
    </row>
    <row r="24" spans="1:9" ht="25.5">
      <c r="A24" s="180" t="s">
        <v>335</v>
      </c>
      <c r="B24" s="187" t="s">
        <v>96</v>
      </c>
      <c r="C24" s="198">
        <v>0</v>
      </c>
      <c r="D24" s="203">
        <f t="shared" si="1"/>
        <v>0</v>
      </c>
      <c r="E24" s="206">
        <v>0</v>
      </c>
      <c r="F24" s="203">
        <f t="shared" si="2"/>
        <v>0</v>
      </c>
      <c r="G24" s="206">
        <v>100</v>
      </c>
      <c r="H24" s="203">
        <f t="shared" si="3"/>
        <v>0</v>
      </c>
      <c r="I24" s="211">
        <f>'2023-ΠΡΟΫΠ ΑΝΑ ΒΟΜ'!L20</f>
        <v>0</v>
      </c>
    </row>
    <row r="25" spans="1:9" ht="15.75" thickBot="1">
      <c r="A25" s="181" t="s">
        <v>620</v>
      </c>
      <c r="B25" s="192" t="s">
        <v>110</v>
      </c>
      <c r="C25" s="198">
        <v>25</v>
      </c>
      <c r="D25" s="203">
        <f t="shared" si="1"/>
        <v>240766.65750000003</v>
      </c>
      <c r="E25" s="206">
        <v>75</v>
      </c>
      <c r="F25" s="203">
        <f t="shared" si="2"/>
        <v>722299.97250000015</v>
      </c>
      <c r="G25" s="206">
        <v>0</v>
      </c>
      <c r="H25" s="203">
        <f t="shared" si="3"/>
        <v>0</v>
      </c>
      <c r="I25" s="211">
        <f>'2023-ΠΡΟΫΠ ΑΝΑ ΒΟΜ'!L21</f>
        <v>963066.63000000012</v>
      </c>
    </row>
    <row r="26" spans="1:9" ht="15.75" thickBot="1">
      <c r="A26" s="182"/>
      <c r="B26" s="193" t="s">
        <v>622</v>
      </c>
      <c r="C26" s="199"/>
      <c r="D26" s="204">
        <f>SUM(D7:D25)</f>
        <v>1067617.3900000001</v>
      </c>
      <c r="E26" s="207"/>
      <c r="F26" s="204">
        <f>SUM(F7:F25)</f>
        <v>3104149.3900000006</v>
      </c>
      <c r="G26" s="207"/>
      <c r="H26" s="204">
        <f>SUM(H7:H25)</f>
        <v>707217.5</v>
      </c>
      <c r="I26" s="212">
        <f>SUM(I7:I25)</f>
        <v>4878984.28</v>
      </c>
    </row>
    <row r="27" spans="1:9" ht="15">
      <c r="A27" s="178" t="s">
        <v>293</v>
      </c>
      <c r="B27" s="194" t="s">
        <v>623</v>
      </c>
      <c r="C27" s="198">
        <v>0</v>
      </c>
      <c r="D27" s="203" t="e">
        <f t="shared" si="1"/>
        <v>#REF!</v>
      </c>
      <c r="E27" s="206">
        <v>100</v>
      </c>
      <c r="F27" s="203" t="e">
        <f t="shared" ref="F27:F32" si="4">$I27*E27/100</f>
        <v>#REF!</v>
      </c>
      <c r="G27" s="206">
        <v>0</v>
      </c>
      <c r="H27" s="203" t="e">
        <f t="shared" ref="H27:H31" si="5">$I27*G27/100</f>
        <v>#REF!</v>
      </c>
      <c r="I27" s="211" t="e">
        <f>'2023-ΠΡΟΫΠ ΑΝΑ ΒΟΜ'!#REF!</f>
        <v>#REF!</v>
      </c>
    </row>
    <row r="28" spans="1:9" ht="15">
      <c r="A28" s="178" t="s">
        <v>293</v>
      </c>
      <c r="B28" s="194" t="s">
        <v>101</v>
      </c>
      <c r="C28" s="198">
        <v>0</v>
      </c>
      <c r="D28" s="203">
        <f t="shared" si="1"/>
        <v>0</v>
      </c>
      <c r="E28" s="206">
        <v>100</v>
      </c>
      <c r="F28" s="203">
        <f t="shared" si="4"/>
        <v>0</v>
      </c>
      <c r="G28" s="206">
        <v>0</v>
      </c>
      <c r="H28" s="203">
        <f t="shared" si="5"/>
        <v>0</v>
      </c>
      <c r="I28" s="211">
        <f>'2023-ΠΡΟΫΠ ΑΝΑ ΒΟΜ'!L23</f>
        <v>0</v>
      </c>
    </row>
    <row r="29" spans="1:9" ht="15">
      <c r="A29" s="178" t="s">
        <v>293</v>
      </c>
      <c r="B29" s="194" t="s">
        <v>99</v>
      </c>
      <c r="C29" s="198">
        <v>0</v>
      </c>
      <c r="D29" s="203">
        <f t="shared" si="1"/>
        <v>0</v>
      </c>
      <c r="E29" s="206">
        <v>0</v>
      </c>
      <c r="F29" s="203">
        <f t="shared" si="4"/>
        <v>0</v>
      </c>
      <c r="G29" s="206">
        <v>100</v>
      </c>
      <c r="H29" s="203">
        <f t="shared" si="5"/>
        <v>1470150</v>
      </c>
      <c r="I29" s="211">
        <f>'2023-ΠΡΟΫΠ ΑΝΑ ΒΟΜ'!L24</f>
        <v>1470150</v>
      </c>
    </row>
    <row r="30" spans="1:9" ht="15">
      <c r="A30" s="178" t="s">
        <v>293</v>
      </c>
      <c r="B30" s="194" t="s">
        <v>98</v>
      </c>
      <c r="C30" s="198">
        <v>0</v>
      </c>
      <c r="D30" s="203">
        <f t="shared" si="1"/>
        <v>0</v>
      </c>
      <c r="E30" s="206">
        <v>100</v>
      </c>
      <c r="F30" s="203">
        <f t="shared" si="4"/>
        <v>264600</v>
      </c>
      <c r="G30" s="206">
        <v>0</v>
      </c>
      <c r="H30" s="203">
        <f t="shared" si="5"/>
        <v>0</v>
      </c>
      <c r="I30" s="211">
        <f>'2023-ΠΡΟΫΠ ΑΝΑ ΒΟΜ'!L25</f>
        <v>264600</v>
      </c>
    </row>
    <row r="31" spans="1:9" ht="15">
      <c r="A31" s="328" t="s">
        <v>293</v>
      </c>
      <c r="B31" s="329" t="s">
        <v>733</v>
      </c>
      <c r="C31" s="324">
        <v>0</v>
      </c>
      <c r="D31" s="325"/>
      <c r="E31" s="326">
        <v>0</v>
      </c>
      <c r="F31" s="325"/>
      <c r="G31" s="326">
        <v>100</v>
      </c>
      <c r="H31" s="203">
        <f t="shared" si="5"/>
        <v>3038000</v>
      </c>
      <c r="I31" s="211">
        <f>'2023-ΠΡΟΫΠ ΑΝΑ ΒΟΜ'!L26</f>
        <v>3038000</v>
      </c>
    </row>
    <row r="32" spans="1:9" ht="27.75" customHeight="1">
      <c r="A32" s="330"/>
      <c r="B32" s="331" t="str">
        <f>'2023-ΠΡΟΫΠ ΑΝΑ ΒΟΜ'!B27</f>
        <v xml:space="preserve"> Αποδόσεις σε τρίτους (αντίκρ. Λογαριασμών κρατήσεων)</v>
      </c>
      <c r="C32" s="198">
        <v>25</v>
      </c>
      <c r="D32" s="203">
        <f t="shared" si="1"/>
        <v>139475.62499999997</v>
      </c>
      <c r="E32" s="206">
        <v>75</v>
      </c>
      <c r="F32" s="203">
        <f t="shared" si="4"/>
        <v>418426.87499999994</v>
      </c>
      <c r="G32" s="206">
        <v>0</v>
      </c>
      <c r="H32" s="203">
        <f t="shared" ref="H32" si="6">$I32*G32/100</f>
        <v>0</v>
      </c>
      <c r="I32" s="211">
        <f>'2023-ΠΡΟΫΠ ΑΝΑ ΒΟΜ'!L27</f>
        <v>557902.49999999988</v>
      </c>
    </row>
    <row r="33" spans="1:9" ht="15.75" thickBot="1">
      <c r="B33" s="327" t="s">
        <v>647</v>
      </c>
      <c r="C33" s="200"/>
      <c r="D33" s="205" t="e">
        <f>SUM(D26:D32)</f>
        <v>#REF!</v>
      </c>
      <c r="E33" s="200"/>
      <c r="F33" s="205" t="e">
        <f>SUM(F26:F32)</f>
        <v>#REF!</v>
      </c>
      <c r="G33" s="208"/>
      <c r="H33" s="205" t="e">
        <f>SUM(H26:H32)</f>
        <v>#REF!</v>
      </c>
      <c r="I33" s="213" t="e">
        <f>SUM(I26:I32)</f>
        <v>#REF!</v>
      </c>
    </row>
    <row r="34" spans="1:9" ht="15.75" thickBot="1">
      <c r="B34" s="184"/>
      <c r="C34" s="185"/>
      <c r="D34" s="185"/>
      <c r="E34" s="185"/>
      <c r="F34" s="185"/>
      <c r="G34" s="185"/>
      <c r="H34" s="185"/>
      <c r="I34" s="186"/>
    </row>
    <row r="35" spans="1:9" ht="15">
      <c r="A35" s="176"/>
      <c r="B35" s="177" t="s">
        <v>648</v>
      </c>
      <c r="C35" s="197"/>
      <c r="D35" s="215" t="s">
        <v>640</v>
      </c>
      <c r="E35" s="197"/>
      <c r="F35" s="215" t="s">
        <v>641</v>
      </c>
      <c r="G35" s="197"/>
      <c r="H35" s="215" t="s">
        <v>642</v>
      </c>
      <c r="I35" s="209" t="s">
        <v>619</v>
      </c>
    </row>
    <row r="36" spans="1:9" ht="15">
      <c r="A36" s="176"/>
      <c r="B36" s="177"/>
      <c r="C36" s="196" t="s">
        <v>643</v>
      </c>
      <c r="D36" s="216" t="s">
        <v>644</v>
      </c>
      <c r="E36" s="196" t="s">
        <v>643</v>
      </c>
      <c r="F36" s="216" t="s">
        <v>644</v>
      </c>
      <c r="G36" s="196" t="s">
        <v>645</v>
      </c>
      <c r="H36" s="216" t="s">
        <v>644</v>
      </c>
      <c r="I36" s="210"/>
    </row>
    <row r="37" spans="1:9" ht="25.5">
      <c r="A37" s="178" t="s">
        <v>293</v>
      </c>
      <c r="B37" s="187" t="s">
        <v>646</v>
      </c>
      <c r="C37" s="198">
        <v>100</v>
      </c>
      <c r="D37" s="217">
        <f>$I37*C37/100</f>
        <v>2800</v>
      </c>
      <c r="E37" s="206">
        <v>0</v>
      </c>
      <c r="F37" s="217">
        <f t="shared" ref="F37:F55" si="7">$I37*E37/100</f>
        <v>0</v>
      </c>
      <c r="G37" s="206">
        <v>0</v>
      </c>
      <c r="H37" s="217">
        <f t="shared" ref="H37:H55" si="8">$I37*G37/100</f>
        <v>0</v>
      </c>
      <c r="I37" s="211">
        <f>'2023-ΠΡΟΫΠ ΑΝΑ ΒΟΜ'!G2</f>
        <v>2800</v>
      </c>
    </row>
    <row r="38" spans="1:9" ht="15">
      <c r="A38" s="180" t="s">
        <v>335</v>
      </c>
      <c r="B38" s="187" t="s">
        <v>103</v>
      </c>
      <c r="C38" s="198">
        <v>0</v>
      </c>
      <c r="D38" s="217">
        <f t="shared" ref="D38:D55" si="9">$I38*C38/100</f>
        <v>0</v>
      </c>
      <c r="E38" s="206">
        <v>100</v>
      </c>
      <c r="F38" s="217">
        <f t="shared" si="7"/>
        <v>0</v>
      </c>
      <c r="G38" s="206">
        <v>0</v>
      </c>
      <c r="H38" s="217">
        <f t="shared" si="8"/>
        <v>0</v>
      </c>
      <c r="I38" s="211">
        <f>'2023-ΠΡΟΫΠ ΑΝΑ ΒΟΜ'!G3</f>
        <v>0</v>
      </c>
    </row>
    <row r="39" spans="1:9" ht="15">
      <c r="A39" s="180" t="s">
        <v>335</v>
      </c>
      <c r="B39" s="187" t="s">
        <v>104</v>
      </c>
      <c r="C39" s="198">
        <v>100</v>
      </c>
      <c r="D39" s="217">
        <f t="shared" si="9"/>
        <v>0</v>
      </c>
      <c r="E39" s="206">
        <v>0</v>
      </c>
      <c r="F39" s="217">
        <f t="shared" si="7"/>
        <v>0</v>
      </c>
      <c r="G39" s="206">
        <v>0</v>
      </c>
      <c r="H39" s="217">
        <f t="shared" si="8"/>
        <v>0</v>
      </c>
      <c r="I39" s="211">
        <f>'2023-ΠΡΟΫΠ ΑΝΑ ΒΟΜ'!G5</f>
        <v>0</v>
      </c>
    </row>
    <row r="40" spans="1:9" ht="15">
      <c r="A40" s="178" t="s">
        <v>293</v>
      </c>
      <c r="B40" s="187" t="s">
        <v>91</v>
      </c>
      <c r="C40" s="198">
        <v>25</v>
      </c>
      <c r="D40" s="217">
        <f t="shared" si="9"/>
        <v>0</v>
      </c>
      <c r="E40" s="206">
        <v>75</v>
      </c>
      <c r="F40" s="217">
        <f t="shared" si="7"/>
        <v>0</v>
      </c>
      <c r="G40" s="206">
        <v>0</v>
      </c>
      <c r="H40" s="217">
        <f t="shared" si="8"/>
        <v>0</v>
      </c>
      <c r="I40" s="211">
        <f>'2023-ΠΡΟΫΠ ΑΝΑ ΒΟΜ'!G6</f>
        <v>0</v>
      </c>
    </row>
    <row r="41" spans="1:9" ht="15">
      <c r="A41" s="178" t="s">
        <v>293</v>
      </c>
      <c r="B41" s="187" t="s">
        <v>89</v>
      </c>
      <c r="C41" s="198">
        <v>25</v>
      </c>
      <c r="D41" s="217">
        <f t="shared" si="9"/>
        <v>0</v>
      </c>
      <c r="E41" s="206">
        <v>75</v>
      </c>
      <c r="F41" s="217">
        <f t="shared" si="7"/>
        <v>0</v>
      </c>
      <c r="G41" s="206">
        <v>0</v>
      </c>
      <c r="H41" s="217">
        <f t="shared" si="8"/>
        <v>0</v>
      </c>
      <c r="I41" s="211">
        <f>'2023-ΠΡΟΫΠ ΑΝΑ ΒΟΜ'!G7</f>
        <v>0</v>
      </c>
    </row>
    <row r="42" spans="1:9" ht="15">
      <c r="A42" s="178" t="s">
        <v>293</v>
      </c>
      <c r="B42" s="187" t="s">
        <v>88</v>
      </c>
      <c r="C42" s="198">
        <v>25</v>
      </c>
      <c r="D42" s="217">
        <f t="shared" si="9"/>
        <v>0</v>
      </c>
      <c r="E42" s="206">
        <v>75</v>
      </c>
      <c r="F42" s="217">
        <f t="shared" si="7"/>
        <v>0</v>
      </c>
      <c r="G42" s="206">
        <v>0</v>
      </c>
      <c r="H42" s="217">
        <f t="shared" si="8"/>
        <v>0</v>
      </c>
      <c r="I42" s="211">
        <f>'2023-ΠΡΟΫΠ ΑΝΑ ΒΟΜ'!G8</f>
        <v>0</v>
      </c>
    </row>
    <row r="43" spans="1:9" ht="15">
      <c r="A43" s="178" t="s">
        <v>293</v>
      </c>
      <c r="B43" s="187" t="s">
        <v>105</v>
      </c>
      <c r="C43" s="198">
        <v>0</v>
      </c>
      <c r="D43" s="217">
        <f t="shared" si="9"/>
        <v>0</v>
      </c>
      <c r="E43" s="206">
        <v>0</v>
      </c>
      <c r="F43" s="217">
        <f t="shared" si="7"/>
        <v>0</v>
      </c>
      <c r="G43" s="206">
        <v>100</v>
      </c>
      <c r="H43" s="217">
        <f t="shared" si="8"/>
        <v>299250</v>
      </c>
      <c r="I43" s="211">
        <f>'2023-ΠΡΟΫΠ ΑΝΑ ΒΟΜ'!G9</f>
        <v>299250</v>
      </c>
    </row>
    <row r="44" spans="1:9" ht="15">
      <c r="A44" s="178" t="s">
        <v>293</v>
      </c>
      <c r="B44" s="187" t="s">
        <v>90</v>
      </c>
      <c r="C44" s="198">
        <v>25</v>
      </c>
      <c r="D44" s="217">
        <f t="shared" si="9"/>
        <v>1250</v>
      </c>
      <c r="E44" s="206">
        <v>75</v>
      </c>
      <c r="F44" s="217">
        <f t="shared" si="7"/>
        <v>3750</v>
      </c>
      <c r="G44" s="206">
        <v>0</v>
      </c>
      <c r="H44" s="217">
        <f t="shared" si="8"/>
        <v>0</v>
      </c>
      <c r="I44" s="211">
        <f>'2023-ΠΡΟΫΠ ΑΝΑ ΒΟΜ'!G10</f>
        <v>5000</v>
      </c>
    </row>
    <row r="45" spans="1:9" ht="15">
      <c r="A45" s="178" t="s">
        <v>293</v>
      </c>
      <c r="B45" s="187" t="s">
        <v>92</v>
      </c>
      <c r="C45" s="198">
        <v>25</v>
      </c>
      <c r="D45" s="217">
        <f t="shared" si="9"/>
        <v>20</v>
      </c>
      <c r="E45" s="206">
        <v>75</v>
      </c>
      <c r="F45" s="217">
        <f t="shared" si="7"/>
        <v>60</v>
      </c>
      <c r="G45" s="206">
        <v>0</v>
      </c>
      <c r="H45" s="217">
        <f t="shared" si="8"/>
        <v>0</v>
      </c>
      <c r="I45" s="211">
        <f>'2023-ΠΡΟΫΠ ΑΝΑ ΒΟΜ'!G11</f>
        <v>80</v>
      </c>
    </row>
    <row r="46" spans="1:9" ht="15">
      <c r="A46" s="178" t="s">
        <v>293</v>
      </c>
      <c r="B46" s="187" t="s">
        <v>93</v>
      </c>
      <c r="C46" s="198">
        <v>25</v>
      </c>
      <c r="D46" s="217">
        <f t="shared" si="9"/>
        <v>0</v>
      </c>
      <c r="E46" s="206">
        <v>75</v>
      </c>
      <c r="F46" s="217">
        <f t="shared" si="7"/>
        <v>0</v>
      </c>
      <c r="G46" s="206">
        <v>0</v>
      </c>
      <c r="H46" s="217">
        <f t="shared" si="8"/>
        <v>0</v>
      </c>
      <c r="I46" s="211">
        <f>'2023-ΠΡΟΫΠ ΑΝΑ ΒΟΜ'!G12</f>
        <v>0</v>
      </c>
    </row>
    <row r="47" spans="1:9" ht="15">
      <c r="A47" s="178" t="s">
        <v>293</v>
      </c>
      <c r="B47" s="187" t="s">
        <v>94</v>
      </c>
      <c r="C47" s="198">
        <v>25</v>
      </c>
      <c r="D47" s="217">
        <f t="shared" si="9"/>
        <v>3500</v>
      </c>
      <c r="E47" s="206">
        <v>75</v>
      </c>
      <c r="F47" s="217">
        <f t="shared" si="7"/>
        <v>10500</v>
      </c>
      <c r="G47" s="206">
        <v>0</v>
      </c>
      <c r="H47" s="217">
        <f t="shared" si="8"/>
        <v>0</v>
      </c>
      <c r="I47" s="211">
        <f>'2023-ΠΡΟΫΠ ΑΝΑ ΒΟΜ'!G13</f>
        <v>14000</v>
      </c>
    </row>
    <row r="48" spans="1:9" ht="15">
      <c r="A48" s="181" t="s">
        <v>620</v>
      </c>
      <c r="B48" s="187" t="s">
        <v>95</v>
      </c>
      <c r="C48" s="198">
        <v>25</v>
      </c>
      <c r="D48" s="217">
        <f t="shared" si="9"/>
        <v>0</v>
      </c>
      <c r="E48" s="206">
        <v>75</v>
      </c>
      <c r="F48" s="217">
        <f t="shared" si="7"/>
        <v>0</v>
      </c>
      <c r="G48" s="206">
        <v>0</v>
      </c>
      <c r="H48" s="217">
        <f t="shared" si="8"/>
        <v>0</v>
      </c>
      <c r="I48" s="211">
        <f>'2023-ΠΡΟΫΠ ΑΝΑ ΒΟΜ'!G14</f>
        <v>0</v>
      </c>
    </row>
    <row r="49" spans="1:9" ht="24">
      <c r="A49" s="181" t="s">
        <v>620</v>
      </c>
      <c r="B49" s="188" t="s">
        <v>106</v>
      </c>
      <c r="C49" s="198">
        <v>0</v>
      </c>
      <c r="D49" s="217">
        <f t="shared" si="9"/>
        <v>0</v>
      </c>
      <c r="E49" s="206">
        <v>100</v>
      </c>
      <c r="F49" s="217">
        <f t="shared" si="7"/>
        <v>0</v>
      </c>
      <c r="G49" s="206">
        <v>0</v>
      </c>
      <c r="H49" s="217">
        <f t="shared" si="8"/>
        <v>0</v>
      </c>
      <c r="I49" s="211">
        <f>'2023-ΠΡΟΫΠ ΑΝΑ ΒΟΜ'!G15</f>
        <v>0</v>
      </c>
    </row>
    <row r="50" spans="1:9" ht="22.5">
      <c r="A50" s="181" t="s">
        <v>620</v>
      </c>
      <c r="B50" s="189" t="s">
        <v>656</v>
      </c>
      <c r="C50" s="198">
        <v>25</v>
      </c>
      <c r="D50" s="217">
        <f t="shared" si="9"/>
        <v>4292.5</v>
      </c>
      <c r="E50" s="206">
        <v>75</v>
      </c>
      <c r="F50" s="217">
        <f t="shared" si="7"/>
        <v>12877.5</v>
      </c>
      <c r="G50" s="206">
        <v>0</v>
      </c>
      <c r="H50" s="217">
        <f t="shared" si="8"/>
        <v>0</v>
      </c>
      <c r="I50" s="211">
        <f>'2023-ΠΡΟΫΠ ΑΝΑ ΒΟΜ'!G16</f>
        <v>17170</v>
      </c>
    </row>
    <row r="51" spans="1:9" ht="22.5">
      <c r="A51" s="180" t="s">
        <v>335</v>
      </c>
      <c r="B51" s="190" t="s">
        <v>655</v>
      </c>
      <c r="C51" s="198">
        <v>25</v>
      </c>
      <c r="D51" s="217">
        <f t="shared" si="9"/>
        <v>1239.74</v>
      </c>
      <c r="E51" s="206">
        <v>75</v>
      </c>
      <c r="F51" s="217">
        <f t="shared" si="7"/>
        <v>3719.22</v>
      </c>
      <c r="G51" s="206">
        <v>0</v>
      </c>
      <c r="H51" s="217">
        <f t="shared" si="8"/>
        <v>0</v>
      </c>
      <c r="I51" s="211">
        <f>'2023-ΠΡΟΫΠ ΑΝΑ ΒΟΜ'!G17</f>
        <v>4958.96</v>
      </c>
    </row>
    <row r="52" spans="1:9" ht="15">
      <c r="A52" s="181" t="s">
        <v>620</v>
      </c>
      <c r="B52" s="187" t="s">
        <v>108</v>
      </c>
      <c r="C52" s="198">
        <v>0</v>
      </c>
      <c r="D52" s="217">
        <f t="shared" si="9"/>
        <v>0</v>
      </c>
      <c r="E52" s="206">
        <v>100</v>
      </c>
      <c r="F52" s="217">
        <f t="shared" si="7"/>
        <v>0</v>
      </c>
      <c r="G52" s="206">
        <v>0</v>
      </c>
      <c r="H52" s="217">
        <f t="shared" si="8"/>
        <v>0</v>
      </c>
      <c r="I52" s="211">
        <f>'2023-ΠΡΟΫΠ ΑΝΑ ΒΟΜ'!G18</f>
        <v>0</v>
      </c>
    </row>
    <row r="53" spans="1:9" ht="25.5">
      <c r="A53" s="178" t="s">
        <v>293</v>
      </c>
      <c r="B53" s="191" t="s">
        <v>657</v>
      </c>
      <c r="C53" s="198">
        <v>0</v>
      </c>
      <c r="D53" s="217">
        <f t="shared" si="9"/>
        <v>0</v>
      </c>
      <c r="E53" s="206">
        <v>0</v>
      </c>
      <c r="F53" s="217">
        <f t="shared" si="7"/>
        <v>0</v>
      </c>
      <c r="G53" s="206">
        <v>100</v>
      </c>
      <c r="H53" s="217">
        <f t="shared" si="8"/>
        <v>0</v>
      </c>
      <c r="I53" s="211">
        <f>'2023-ΠΡΟΫΠ ΑΝΑ ΒΟΜ'!G19</f>
        <v>0</v>
      </c>
    </row>
    <row r="54" spans="1:9" ht="25.5">
      <c r="A54" s="180" t="s">
        <v>335</v>
      </c>
      <c r="B54" s="187" t="s">
        <v>96</v>
      </c>
      <c r="C54" s="198">
        <v>0</v>
      </c>
      <c r="D54" s="217">
        <f t="shared" si="9"/>
        <v>0</v>
      </c>
      <c r="E54" s="206">
        <v>0</v>
      </c>
      <c r="F54" s="217">
        <f t="shared" si="7"/>
        <v>0</v>
      </c>
      <c r="G54" s="206">
        <v>100</v>
      </c>
      <c r="H54" s="217">
        <f t="shared" si="8"/>
        <v>0</v>
      </c>
      <c r="I54" s="211">
        <f>'2023-ΠΡΟΫΠ ΑΝΑ ΒΟΜ'!G20</f>
        <v>0</v>
      </c>
    </row>
    <row r="55" spans="1:9" ht="15.75" thickBot="1">
      <c r="A55" s="181" t="s">
        <v>620</v>
      </c>
      <c r="B55" s="192" t="s">
        <v>110</v>
      </c>
      <c r="C55" s="198">
        <v>25</v>
      </c>
      <c r="D55" s="217">
        <f t="shared" si="9"/>
        <v>10537.825000000001</v>
      </c>
      <c r="E55" s="206">
        <v>75</v>
      </c>
      <c r="F55" s="217">
        <f t="shared" si="7"/>
        <v>31613.474999999999</v>
      </c>
      <c r="G55" s="206">
        <v>0</v>
      </c>
      <c r="H55" s="217">
        <f t="shared" si="8"/>
        <v>0</v>
      </c>
      <c r="I55" s="211">
        <f>'2023-ΠΡΟΫΠ ΑΝΑ ΒΟΜ'!G21</f>
        <v>42151.3</v>
      </c>
    </row>
    <row r="56" spans="1:9" ht="15.75" thickBot="1">
      <c r="A56" s="182"/>
      <c r="B56" s="193" t="s">
        <v>622</v>
      </c>
      <c r="C56" s="199"/>
      <c r="D56" s="218">
        <f>SUM(D37:D55)</f>
        <v>23640.065000000002</v>
      </c>
      <c r="E56" s="207"/>
      <c r="F56" s="218">
        <f>SUM(F37:F55)</f>
        <v>62520.195</v>
      </c>
      <c r="G56" s="207"/>
      <c r="H56" s="218">
        <f>SUM(H37:H55)</f>
        <v>299250</v>
      </c>
      <c r="I56" s="212">
        <f>SUM(I37:I55)</f>
        <v>385410.26</v>
      </c>
    </row>
    <row r="57" spans="1:9" ht="15">
      <c r="A57" s="178" t="s">
        <v>293</v>
      </c>
      <c r="B57" s="194" t="s">
        <v>623</v>
      </c>
      <c r="C57" s="214">
        <v>0</v>
      </c>
      <c r="D57" s="219" t="e">
        <f t="shared" ref="D57:D61" si="10">$I57*C57/100</f>
        <v>#REF!</v>
      </c>
      <c r="E57" s="220">
        <v>100</v>
      </c>
      <c r="F57" s="219" t="e">
        <f t="shared" ref="F57:F61" si="11">$I57*E57/100</f>
        <v>#REF!</v>
      </c>
      <c r="G57" s="220">
        <v>0</v>
      </c>
      <c r="H57" s="219" t="e">
        <f t="shared" ref="H57:H61" si="12">$I57*G57/100</f>
        <v>#REF!</v>
      </c>
      <c r="I57" s="221" t="e">
        <f>'2023-ΠΡΟΫΠ ΑΝΑ ΒΟΜ'!#REF!</f>
        <v>#REF!</v>
      </c>
    </row>
    <row r="58" spans="1:9" ht="15">
      <c r="A58" s="178" t="s">
        <v>293</v>
      </c>
      <c r="B58" s="194" t="s">
        <v>101</v>
      </c>
      <c r="C58" s="179">
        <v>0</v>
      </c>
      <c r="D58" s="219">
        <f t="shared" si="10"/>
        <v>0</v>
      </c>
      <c r="E58" s="220">
        <v>100</v>
      </c>
      <c r="F58" s="219">
        <f t="shared" si="11"/>
        <v>0</v>
      </c>
      <c r="G58" s="220">
        <v>0</v>
      </c>
      <c r="H58" s="219">
        <f t="shared" si="12"/>
        <v>0</v>
      </c>
      <c r="I58" s="221">
        <f>'2023-ΠΡΟΫΠ ΑΝΑ ΒΟΜ'!G23</f>
        <v>0</v>
      </c>
    </row>
    <row r="59" spans="1:9" ht="15">
      <c r="A59" s="178" t="s">
        <v>293</v>
      </c>
      <c r="B59" s="194" t="s">
        <v>99</v>
      </c>
      <c r="C59" s="179">
        <v>0</v>
      </c>
      <c r="D59" s="219">
        <f t="shared" si="10"/>
        <v>0</v>
      </c>
      <c r="E59" s="220">
        <v>0</v>
      </c>
      <c r="F59" s="219">
        <f t="shared" si="11"/>
        <v>0</v>
      </c>
      <c r="G59" s="220">
        <v>100</v>
      </c>
      <c r="H59" s="219">
        <f t="shared" si="12"/>
        <v>0</v>
      </c>
      <c r="I59" s="221">
        <f>'2023-ΠΡΟΫΠ ΑΝΑ ΒΟΜ'!G24</f>
        <v>0</v>
      </c>
    </row>
    <row r="60" spans="1:9" ht="15">
      <c r="A60" s="178" t="s">
        <v>293</v>
      </c>
      <c r="B60" s="194" t="s">
        <v>98</v>
      </c>
      <c r="C60" s="179">
        <v>0</v>
      </c>
      <c r="D60" s="219">
        <f t="shared" si="10"/>
        <v>0</v>
      </c>
      <c r="E60" s="220">
        <v>100</v>
      </c>
      <c r="F60" s="219">
        <f t="shared" si="11"/>
        <v>0</v>
      </c>
      <c r="G60" s="220">
        <v>0</v>
      </c>
      <c r="H60" s="219">
        <f t="shared" si="12"/>
        <v>0</v>
      </c>
      <c r="I60" s="221">
        <f>'2023-ΠΡΟΫΠ ΑΝΑ ΒΟΜ'!G25</f>
        <v>0</v>
      </c>
    </row>
    <row r="61" spans="1:9" ht="15.75" thickBot="1">
      <c r="A61" s="328" t="s">
        <v>293</v>
      </c>
      <c r="B61" s="329" t="s">
        <v>733</v>
      </c>
      <c r="C61" s="332">
        <v>0</v>
      </c>
      <c r="D61" s="219">
        <f t="shared" si="10"/>
        <v>0</v>
      </c>
      <c r="E61" s="220">
        <v>0</v>
      </c>
      <c r="F61" s="219">
        <f t="shared" si="11"/>
        <v>0</v>
      </c>
      <c r="G61" s="220">
        <v>100</v>
      </c>
      <c r="H61" s="219">
        <f t="shared" si="12"/>
        <v>0</v>
      </c>
      <c r="I61" s="221">
        <f>'2023-ΠΡΟΫΠ ΑΝΑ ΒΟΜ'!G26</f>
        <v>0</v>
      </c>
    </row>
    <row r="62" spans="1:9" ht="13.5" thickBot="1">
      <c r="B62" s="195" t="s">
        <v>647</v>
      </c>
      <c r="C62" s="183"/>
      <c r="D62" s="183" t="e">
        <f>SUM(D56:D61)</f>
        <v>#REF!</v>
      </c>
      <c r="E62" s="183"/>
      <c r="F62" s="183" t="e">
        <f t="shared" ref="F62:I62" si="13">SUM(F56:F61)</f>
        <v>#REF!</v>
      </c>
      <c r="G62" s="183"/>
      <c r="H62" s="183" t="e">
        <f t="shared" si="13"/>
        <v>#REF!</v>
      </c>
      <c r="I62" s="183" t="e">
        <f t="shared" si="13"/>
        <v>#REF!</v>
      </c>
    </row>
    <row r="63" spans="1:9" ht="13.5" thickBot="1"/>
    <row r="64" spans="1:9" ht="15">
      <c r="A64" s="176"/>
      <c r="B64" s="177" t="s">
        <v>649</v>
      </c>
      <c r="C64" s="197"/>
      <c r="D64" s="215" t="s">
        <v>640</v>
      </c>
      <c r="E64" s="197"/>
      <c r="F64" s="215" t="s">
        <v>641</v>
      </c>
      <c r="G64" s="197"/>
      <c r="H64" s="215" t="s">
        <v>642</v>
      </c>
      <c r="I64" s="209" t="s">
        <v>619</v>
      </c>
    </row>
    <row r="65" spans="1:9" ht="15">
      <c r="A65" s="176"/>
      <c r="B65" s="177"/>
      <c r="C65" s="196" t="s">
        <v>643</v>
      </c>
      <c r="D65" s="216" t="s">
        <v>644</v>
      </c>
      <c r="E65" s="196" t="s">
        <v>643</v>
      </c>
      <c r="F65" s="216" t="s">
        <v>644</v>
      </c>
      <c r="G65" s="196" t="s">
        <v>645</v>
      </c>
      <c r="H65" s="216" t="s">
        <v>644</v>
      </c>
      <c r="I65" s="210"/>
    </row>
    <row r="66" spans="1:9" ht="25.5">
      <c r="A66" s="178" t="s">
        <v>293</v>
      </c>
      <c r="B66" s="187" t="s">
        <v>646</v>
      </c>
      <c r="C66" s="198">
        <v>100</v>
      </c>
      <c r="D66" s="217">
        <f>$I66*C66/100</f>
        <v>0</v>
      </c>
      <c r="E66" s="206">
        <v>0</v>
      </c>
      <c r="F66" s="217">
        <f t="shared" ref="F66:F84" si="14">$I66*E66/100</f>
        <v>0</v>
      </c>
      <c r="G66" s="206">
        <v>0</v>
      </c>
      <c r="H66" s="217">
        <f t="shared" ref="H66:H84" si="15">$I66*G66/100</f>
        <v>0</v>
      </c>
      <c r="I66" s="211">
        <f>'2023-ΠΡΟΫΠ ΑΝΑ ΒΟΜ'!F2</f>
        <v>0</v>
      </c>
    </row>
    <row r="67" spans="1:9" ht="15">
      <c r="A67" s="180" t="s">
        <v>335</v>
      </c>
      <c r="B67" s="187" t="s">
        <v>103</v>
      </c>
      <c r="C67" s="198">
        <v>0</v>
      </c>
      <c r="D67" s="217">
        <f t="shared" ref="D67:D84" si="16">$I67*C67/100</f>
        <v>0</v>
      </c>
      <c r="E67" s="206">
        <v>100</v>
      </c>
      <c r="F67" s="217">
        <f t="shared" si="14"/>
        <v>0</v>
      </c>
      <c r="G67" s="206">
        <v>0</v>
      </c>
      <c r="H67" s="217">
        <f t="shared" si="15"/>
        <v>0</v>
      </c>
      <c r="I67" s="211">
        <f>'2023-ΠΡΟΫΠ ΑΝΑ ΒΟΜ'!F3</f>
        <v>0</v>
      </c>
    </row>
    <row r="68" spans="1:9" ht="15">
      <c r="A68" s="180" t="s">
        <v>335</v>
      </c>
      <c r="B68" s="187" t="s">
        <v>104</v>
      </c>
      <c r="C68" s="198">
        <v>100</v>
      </c>
      <c r="D68" s="217">
        <f t="shared" si="16"/>
        <v>0</v>
      </c>
      <c r="E68" s="206">
        <v>0</v>
      </c>
      <c r="F68" s="217">
        <f t="shared" si="14"/>
        <v>0</v>
      </c>
      <c r="G68" s="206">
        <v>0</v>
      </c>
      <c r="H68" s="217">
        <f t="shared" si="15"/>
        <v>0</v>
      </c>
      <c r="I68" s="211">
        <f>'2023-ΠΡΟΫΠ ΑΝΑ ΒΟΜ'!F5</f>
        <v>0</v>
      </c>
    </row>
    <row r="69" spans="1:9" ht="15">
      <c r="A69" s="178" t="s">
        <v>293</v>
      </c>
      <c r="B69" s="187" t="s">
        <v>91</v>
      </c>
      <c r="C69" s="198">
        <v>25</v>
      </c>
      <c r="D69" s="217">
        <f t="shared" si="16"/>
        <v>0</v>
      </c>
      <c r="E69" s="206">
        <v>75</v>
      </c>
      <c r="F69" s="217">
        <f t="shared" si="14"/>
        <v>0</v>
      </c>
      <c r="G69" s="206">
        <v>0</v>
      </c>
      <c r="H69" s="217">
        <f t="shared" si="15"/>
        <v>0</v>
      </c>
      <c r="I69" s="211">
        <f>'2023-ΠΡΟΫΠ ΑΝΑ ΒΟΜ'!F6</f>
        <v>0</v>
      </c>
    </row>
    <row r="70" spans="1:9" ht="15">
      <c r="A70" s="178" t="s">
        <v>293</v>
      </c>
      <c r="B70" s="187" t="s">
        <v>89</v>
      </c>
      <c r="C70" s="198">
        <v>25</v>
      </c>
      <c r="D70" s="217">
        <f t="shared" si="16"/>
        <v>0</v>
      </c>
      <c r="E70" s="206">
        <v>75</v>
      </c>
      <c r="F70" s="217">
        <f t="shared" si="14"/>
        <v>0</v>
      </c>
      <c r="G70" s="206">
        <v>0</v>
      </c>
      <c r="H70" s="217">
        <f t="shared" si="15"/>
        <v>0</v>
      </c>
      <c r="I70" s="211">
        <f>'2023-ΠΡΟΫΠ ΑΝΑ ΒΟΜ'!F7</f>
        <v>0</v>
      </c>
    </row>
    <row r="71" spans="1:9" ht="15">
      <c r="A71" s="178" t="s">
        <v>293</v>
      </c>
      <c r="B71" s="187" t="s">
        <v>88</v>
      </c>
      <c r="C71" s="198">
        <v>25</v>
      </c>
      <c r="D71" s="217">
        <f t="shared" si="16"/>
        <v>24420</v>
      </c>
      <c r="E71" s="206">
        <v>75</v>
      </c>
      <c r="F71" s="217">
        <f t="shared" si="14"/>
        <v>73260</v>
      </c>
      <c r="G71" s="206">
        <v>0</v>
      </c>
      <c r="H71" s="217">
        <f t="shared" si="15"/>
        <v>0</v>
      </c>
      <c r="I71" s="211">
        <f>'2023-ΠΡΟΫΠ ΑΝΑ ΒΟΜ'!F8</f>
        <v>97680</v>
      </c>
    </row>
    <row r="72" spans="1:9" ht="15">
      <c r="A72" s="178" t="s">
        <v>293</v>
      </c>
      <c r="B72" s="187" t="s">
        <v>105</v>
      </c>
      <c r="C72" s="198">
        <v>0</v>
      </c>
      <c r="D72" s="217">
        <f t="shared" si="16"/>
        <v>0</v>
      </c>
      <c r="E72" s="206">
        <v>0</v>
      </c>
      <c r="F72" s="217">
        <f t="shared" si="14"/>
        <v>0</v>
      </c>
      <c r="G72" s="206">
        <v>100</v>
      </c>
      <c r="H72" s="217">
        <f t="shared" si="15"/>
        <v>36995.9</v>
      </c>
      <c r="I72" s="211">
        <f>'2023-ΠΡΟΫΠ ΑΝΑ ΒΟΜ'!F9</f>
        <v>36995.9</v>
      </c>
    </row>
    <row r="73" spans="1:9" ht="15">
      <c r="A73" s="178" t="s">
        <v>293</v>
      </c>
      <c r="B73" s="187" t="s">
        <v>90</v>
      </c>
      <c r="C73" s="198">
        <v>25</v>
      </c>
      <c r="D73" s="217">
        <f t="shared" si="16"/>
        <v>1000</v>
      </c>
      <c r="E73" s="206">
        <v>75</v>
      </c>
      <c r="F73" s="217">
        <f t="shared" si="14"/>
        <v>3000</v>
      </c>
      <c r="G73" s="206">
        <v>0</v>
      </c>
      <c r="H73" s="217">
        <f t="shared" si="15"/>
        <v>0</v>
      </c>
      <c r="I73" s="211">
        <f>'2023-ΠΡΟΫΠ ΑΝΑ ΒΟΜ'!F10</f>
        <v>4000</v>
      </c>
    </row>
    <row r="74" spans="1:9" ht="15">
      <c r="A74" s="178" t="s">
        <v>293</v>
      </c>
      <c r="B74" s="187" t="s">
        <v>92</v>
      </c>
      <c r="C74" s="198">
        <v>25</v>
      </c>
      <c r="D74" s="217">
        <f t="shared" si="16"/>
        <v>75</v>
      </c>
      <c r="E74" s="206">
        <v>75</v>
      </c>
      <c r="F74" s="217">
        <f t="shared" si="14"/>
        <v>225</v>
      </c>
      <c r="G74" s="206">
        <v>0</v>
      </c>
      <c r="H74" s="217">
        <f t="shared" si="15"/>
        <v>0</v>
      </c>
      <c r="I74" s="211">
        <f>'2023-ΠΡΟΫΠ ΑΝΑ ΒΟΜ'!F11</f>
        <v>300</v>
      </c>
    </row>
    <row r="75" spans="1:9" ht="15">
      <c r="A75" s="178" t="s">
        <v>293</v>
      </c>
      <c r="B75" s="187" t="s">
        <v>93</v>
      </c>
      <c r="C75" s="198">
        <v>25</v>
      </c>
      <c r="D75" s="217">
        <f t="shared" si="16"/>
        <v>0</v>
      </c>
      <c r="E75" s="206">
        <v>75</v>
      </c>
      <c r="F75" s="217">
        <f t="shared" si="14"/>
        <v>0</v>
      </c>
      <c r="G75" s="206">
        <v>0</v>
      </c>
      <c r="H75" s="217">
        <f t="shared" si="15"/>
        <v>0</v>
      </c>
      <c r="I75" s="211">
        <f>'2023-ΠΡΟΫΠ ΑΝΑ ΒΟΜ'!F12</f>
        <v>0</v>
      </c>
    </row>
    <row r="76" spans="1:9" ht="15">
      <c r="A76" s="178" t="s">
        <v>293</v>
      </c>
      <c r="B76" s="187" t="s">
        <v>94</v>
      </c>
      <c r="C76" s="198">
        <v>25</v>
      </c>
      <c r="D76" s="217">
        <f t="shared" si="16"/>
        <v>6625</v>
      </c>
      <c r="E76" s="206">
        <v>75</v>
      </c>
      <c r="F76" s="217">
        <f t="shared" si="14"/>
        <v>19875</v>
      </c>
      <c r="G76" s="206">
        <v>0</v>
      </c>
      <c r="H76" s="217">
        <f t="shared" si="15"/>
        <v>0</v>
      </c>
      <c r="I76" s="211">
        <f>'2023-ΠΡΟΫΠ ΑΝΑ ΒΟΜ'!F13</f>
        <v>26500</v>
      </c>
    </row>
    <row r="77" spans="1:9" ht="15">
      <c r="A77" s="181" t="s">
        <v>620</v>
      </c>
      <c r="B77" s="187" t="s">
        <v>95</v>
      </c>
      <c r="C77" s="198">
        <v>25</v>
      </c>
      <c r="D77" s="217">
        <f t="shared" si="16"/>
        <v>875</v>
      </c>
      <c r="E77" s="206">
        <v>75</v>
      </c>
      <c r="F77" s="217">
        <f t="shared" si="14"/>
        <v>2625</v>
      </c>
      <c r="G77" s="206">
        <v>0</v>
      </c>
      <c r="H77" s="217">
        <f t="shared" si="15"/>
        <v>0</v>
      </c>
      <c r="I77" s="211">
        <f>'2023-ΠΡΟΫΠ ΑΝΑ ΒΟΜ'!F14</f>
        <v>3500</v>
      </c>
    </row>
    <row r="78" spans="1:9" ht="24">
      <c r="A78" s="181" t="s">
        <v>620</v>
      </c>
      <c r="B78" s="188" t="s">
        <v>106</v>
      </c>
      <c r="C78" s="198">
        <v>0</v>
      </c>
      <c r="D78" s="217">
        <f t="shared" si="16"/>
        <v>0</v>
      </c>
      <c r="E78" s="206">
        <v>100</v>
      </c>
      <c r="F78" s="217">
        <f t="shared" si="14"/>
        <v>800</v>
      </c>
      <c r="G78" s="206">
        <v>0</v>
      </c>
      <c r="H78" s="217">
        <f t="shared" si="15"/>
        <v>0</v>
      </c>
      <c r="I78" s="211">
        <f>'2023-ΠΡΟΫΠ ΑΝΑ ΒΟΜ'!F15</f>
        <v>800</v>
      </c>
    </row>
    <row r="79" spans="1:9" ht="22.5">
      <c r="A79" s="181" t="s">
        <v>620</v>
      </c>
      <c r="B79" s="189" t="s">
        <v>656</v>
      </c>
      <c r="C79" s="198">
        <v>25</v>
      </c>
      <c r="D79" s="217">
        <f t="shared" si="16"/>
        <v>7925</v>
      </c>
      <c r="E79" s="206">
        <v>75</v>
      </c>
      <c r="F79" s="217">
        <f t="shared" si="14"/>
        <v>23775</v>
      </c>
      <c r="G79" s="206">
        <v>0</v>
      </c>
      <c r="H79" s="217">
        <f t="shared" si="15"/>
        <v>0</v>
      </c>
      <c r="I79" s="211">
        <f>'2023-ΠΡΟΫΠ ΑΝΑ ΒΟΜ'!F16</f>
        <v>31700</v>
      </c>
    </row>
    <row r="80" spans="1:9" ht="22.5">
      <c r="A80" s="180" t="s">
        <v>335</v>
      </c>
      <c r="B80" s="190" t="s">
        <v>655</v>
      </c>
      <c r="C80" s="198">
        <v>25</v>
      </c>
      <c r="D80" s="217">
        <f t="shared" si="16"/>
        <v>2375</v>
      </c>
      <c r="E80" s="206">
        <v>75</v>
      </c>
      <c r="F80" s="217">
        <f t="shared" si="14"/>
        <v>7125</v>
      </c>
      <c r="G80" s="206">
        <v>0</v>
      </c>
      <c r="H80" s="217">
        <f t="shared" si="15"/>
        <v>0</v>
      </c>
      <c r="I80" s="211">
        <f>'2023-ΠΡΟΫΠ ΑΝΑ ΒΟΜ'!F17</f>
        <v>9500</v>
      </c>
    </row>
    <row r="81" spans="1:9" ht="15">
      <c r="A81" s="181" t="s">
        <v>620</v>
      </c>
      <c r="B81" s="187" t="s">
        <v>108</v>
      </c>
      <c r="C81" s="198">
        <v>0</v>
      </c>
      <c r="D81" s="217">
        <f t="shared" si="16"/>
        <v>0</v>
      </c>
      <c r="E81" s="206">
        <v>100</v>
      </c>
      <c r="F81" s="217">
        <f t="shared" si="14"/>
        <v>0</v>
      </c>
      <c r="G81" s="206">
        <v>0</v>
      </c>
      <c r="H81" s="217">
        <f t="shared" si="15"/>
        <v>0</v>
      </c>
      <c r="I81" s="211">
        <f>'2023-ΠΡΟΫΠ ΑΝΑ ΒΟΜ'!F18</f>
        <v>0</v>
      </c>
    </row>
    <row r="82" spans="1:9" ht="25.5">
      <c r="A82" s="178" t="s">
        <v>293</v>
      </c>
      <c r="B82" s="191" t="s">
        <v>657</v>
      </c>
      <c r="C82" s="198">
        <v>0</v>
      </c>
      <c r="D82" s="217">
        <f t="shared" si="16"/>
        <v>0</v>
      </c>
      <c r="E82" s="206">
        <v>0</v>
      </c>
      <c r="F82" s="217">
        <f t="shared" si="14"/>
        <v>0</v>
      </c>
      <c r="G82" s="206">
        <v>100</v>
      </c>
      <c r="H82" s="217">
        <f t="shared" si="15"/>
        <v>13050</v>
      </c>
      <c r="I82" s="211">
        <f>'2023-ΠΡΟΫΠ ΑΝΑ ΒΟΜ'!F19</f>
        <v>13050</v>
      </c>
    </row>
    <row r="83" spans="1:9" ht="25.5">
      <c r="A83" s="180" t="s">
        <v>335</v>
      </c>
      <c r="B83" s="187" t="s">
        <v>96</v>
      </c>
      <c r="C83" s="198">
        <v>0</v>
      </c>
      <c r="D83" s="217">
        <f t="shared" si="16"/>
        <v>0</v>
      </c>
      <c r="E83" s="206">
        <v>0</v>
      </c>
      <c r="F83" s="217">
        <f t="shared" si="14"/>
        <v>0</v>
      </c>
      <c r="G83" s="206">
        <v>100</v>
      </c>
      <c r="H83" s="217">
        <f t="shared" si="15"/>
        <v>0</v>
      </c>
      <c r="I83" s="211">
        <f>'2023-ΠΡΟΫΠ ΑΝΑ ΒΟΜ'!F20</f>
        <v>0</v>
      </c>
    </row>
    <row r="84" spans="1:9" ht="15.75" thickBot="1">
      <c r="A84" s="181" t="s">
        <v>620</v>
      </c>
      <c r="B84" s="192" t="s">
        <v>110</v>
      </c>
      <c r="C84" s="198">
        <v>25</v>
      </c>
      <c r="D84" s="217">
        <f t="shared" si="16"/>
        <v>11082.375</v>
      </c>
      <c r="E84" s="206">
        <v>75</v>
      </c>
      <c r="F84" s="217">
        <f t="shared" si="14"/>
        <v>33247.125</v>
      </c>
      <c r="G84" s="206">
        <v>0</v>
      </c>
      <c r="H84" s="217">
        <f t="shared" si="15"/>
        <v>0</v>
      </c>
      <c r="I84" s="211">
        <f>'2023-ΠΡΟΫΠ ΑΝΑ ΒΟΜ'!F21</f>
        <v>44329.5</v>
      </c>
    </row>
    <row r="85" spans="1:9" ht="15.75" thickBot="1">
      <c r="A85" s="182"/>
      <c r="B85" s="193" t="s">
        <v>622</v>
      </c>
      <c r="C85" s="199"/>
      <c r="D85" s="218">
        <f>SUM(D66:D84)</f>
        <v>54377.375</v>
      </c>
      <c r="E85" s="207"/>
      <c r="F85" s="218">
        <f>SUM(F66:F84)</f>
        <v>163932.125</v>
      </c>
      <c r="G85" s="207"/>
      <c r="H85" s="218">
        <f>SUM(H66:H84)</f>
        <v>50045.9</v>
      </c>
      <c r="I85" s="212">
        <f>SUM(I66:I84)</f>
        <v>268355.40000000002</v>
      </c>
    </row>
    <row r="86" spans="1:9" ht="15">
      <c r="A86" s="178" t="s">
        <v>293</v>
      </c>
      <c r="B86" s="194" t="s">
        <v>623</v>
      </c>
      <c r="C86" s="198">
        <v>0</v>
      </c>
      <c r="D86" s="217" t="e">
        <f t="shared" ref="D86:D90" si="17">$I86*C86/100</f>
        <v>#REF!</v>
      </c>
      <c r="E86" s="206">
        <v>100</v>
      </c>
      <c r="F86" s="217" t="e">
        <f t="shared" ref="F86:F90" si="18">$I86*E86/100</f>
        <v>#REF!</v>
      </c>
      <c r="G86" s="206">
        <v>0</v>
      </c>
      <c r="H86" s="217" t="e">
        <f t="shared" ref="H86:H90" si="19">$I86*G86/100</f>
        <v>#REF!</v>
      </c>
      <c r="I86" s="211" t="e">
        <f>'2023-ΠΡΟΫΠ ΑΝΑ ΒΟΜ'!#REF!</f>
        <v>#REF!</v>
      </c>
    </row>
    <row r="87" spans="1:9" ht="15">
      <c r="A87" s="178" t="s">
        <v>293</v>
      </c>
      <c r="B87" s="194" t="s">
        <v>101</v>
      </c>
      <c r="C87" s="198">
        <v>0</v>
      </c>
      <c r="D87" s="217">
        <f t="shared" si="17"/>
        <v>0</v>
      </c>
      <c r="E87" s="206">
        <v>100</v>
      </c>
      <c r="F87" s="217">
        <f t="shared" si="18"/>
        <v>0</v>
      </c>
      <c r="G87" s="206">
        <v>0</v>
      </c>
      <c r="H87" s="217">
        <f t="shared" si="19"/>
        <v>0</v>
      </c>
      <c r="I87" s="211">
        <f>'2023-ΠΡΟΫΠ ΑΝΑ ΒΟΜ'!F23</f>
        <v>0</v>
      </c>
    </row>
    <row r="88" spans="1:9" ht="15">
      <c r="A88" s="178" t="s">
        <v>293</v>
      </c>
      <c r="B88" s="194" t="s">
        <v>99</v>
      </c>
      <c r="C88" s="198">
        <v>0</v>
      </c>
      <c r="D88" s="217">
        <f t="shared" si="17"/>
        <v>0</v>
      </c>
      <c r="E88" s="206">
        <v>0</v>
      </c>
      <c r="F88" s="217">
        <f t="shared" si="18"/>
        <v>0</v>
      </c>
      <c r="G88" s="206">
        <v>100</v>
      </c>
      <c r="H88" s="217">
        <f t="shared" si="19"/>
        <v>0</v>
      </c>
      <c r="I88" s="211">
        <f>'2023-ΠΡΟΫΠ ΑΝΑ ΒΟΜ'!F24</f>
        <v>0</v>
      </c>
    </row>
    <row r="89" spans="1:9" ht="15">
      <c r="A89" s="178" t="s">
        <v>293</v>
      </c>
      <c r="B89" s="194" t="s">
        <v>98</v>
      </c>
      <c r="C89" s="198">
        <v>0</v>
      </c>
      <c r="D89" s="217">
        <f t="shared" si="17"/>
        <v>0</v>
      </c>
      <c r="E89" s="206">
        <v>100</v>
      </c>
      <c r="F89" s="217">
        <f t="shared" si="18"/>
        <v>0</v>
      </c>
      <c r="G89" s="206">
        <v>0</v>
      </c>
      <c r="H89" s="217">
        <f t="shared" si="19"/>
        <v>0</v>
      </c>
      <c r="I89" s="211">
        <f>'2023-ΠΡΟΫΠ ΑΝΑ ΒΟΜ'!F25</f>
        <v>0</v>
      </c>
    </row>
    <row r="90" spans="1:9" ht="15.75" thickBot="1">
      <c r="A90" s="328" t="s">
        <v>293</v>
      </c>
      <c r="B90" s="329" t="s">
        <v>733</v>
      </c>
      <c r="C90" s="333">
        <v>0</v>
      </c>
      <c r="D90" s="217">
        <f t="shared" si="17"/>
        <v>0</v>
      </c>
      <c r="E90" s="334">
        <v>0</v>
      </c>
      <c r="F90" s="217">
        <f t="shared" si="18"/>
        <v>0</v>
      </c>
      <c r="G90" s="334">
        <v>100</v>
      </c>
      <c r="H90" s="217">
        <f t="shared" si="19"/>
        <v>0</v>
      </c>
      <c r="I90" s="335">
        <f>'2023-ΠΡΟΫΠ ΑΝΑ ΒΟΜ'!F26</f>
        <v>0</v>
      </c>
    </row>
    <row r="91" spans="1:9" ht="15.75" thickBot="1">
      <c r="B91" s="195" t="s">
        <v>647</v>
      </c>
      <c r="C91" s="200"/>
      <c r="D91" s="222" t="e">
        <f>SUM(D85:D90)</f>
        <v>#REF!</v>
      </c>
      <c r="E91" s="200"/>
      <c r="F91" s="222" t="e">
        <f>SUM(F85:F90)</f>
        <v>#REF!</v>
      </c>
      <c r="G91" s="208"/>
      <c r="H91" s="222" t="e">
        <f>SUM(H85:H90)</f>
        <v>#REF!</v>
      </c>
      <c r="I91" s="213" t="e">
        <f>SUM(I85:I90)</f>
        <v>#REF!</v>
      </c>
    </row>
    <row r="92" spans="1:9" ht="13.5" thickBot="1"/>
    <row r="93" spans="1:9" ht="15">
      <c r="A93" s="176"/>
      <c r="B93" s="177" t="s">
        <v>650</v>
      </c>
      <c r="C93" s="197"/>
      <c r="D93" s="215" t="s">
        <v>640</v>
      </c>
      <c r="E93" s="197"/>
      <c r="F93" s="215" t="s">
        <v>641</v>
      </c>
      <c r="G93" s="197"/>
      <c r="H93" s="215" t="s">
        <v>642</v>
      </c>
      <c r="I93" s="209" t="s">
        <v>619</v>
      </c>
    </row>
    <row r="94" spans="1:9" ht="15">
      <c r="A94" s="176"/>
      <c r="B94" s="177"/>
      <c r="C94" s="196" t="s">
        <v>643</v>
      </c>
      <c r="D94" s="216" t="s">
        <v>644</v>
      </c>
      <c r="E94" s="196" t="s">
        <v>643</v>
      </c>
      <c r="F94" s="216" t="s">
        <v>644</v>
      </c>
      <c r="G94" s="196" t="s">
        <v>645</v>
      </c>
      <c r="H94" s="216" t="s">
        <v>644</v>
      </c>
      <c r="I94" s="210"/>
    </row>
    <row r="95" spans="1:9" ht="25.5">
      <c r="A95" s="178" t="s">
        <v>293</v>
      </c>
      <c r="B95" s="187" t="s">
        <v>646</v>
      </c>
      <c r="C95" s="198">
        <v>100</v>
      </c>
      <c r="D95" s="217">
        <f>$I95*C95/100</f>
        <v>0</v>
      </c>
      <c r="E95" s="206">
        <v>0</v>
      </c>
      <c r="F95" s="217">
        <f t="shared" ref="F95:F113" si="20">$I95*E95/100</f>
        <v>0</v>
      </c>
      <c r="G95" s="206">
        <v>0</v>
      </c>
      <c r="H95" s="217">
        <f t="shared" ref="H95:H113" si="21">$I95*G95/100</f>
        <v>0</v>
      </c>
      <c r="I95" s="211">
        <f>'2023-ΠΡΟΫΠ ΑΝΑ ΒΟΜ'!D2</f>
        <v>0</v>
      </c>
    </row>
    <row r="96" spans="1:9" ht="15">
      <c r="A96" s="180" t="s">
        <v>335</v>
      </c>
      <c r="B96" s="187" t="s">
        <v>103</v>
      </c>
      <c r="C96" s="198">
        <v>0</v>
      </c>
      <c r="D96" s="217">
        <f t="shared" ref="D96:D113" si="22">$I96*C96/100</f>
        <v>0</v>
      </c>
      <c r="E96" s="206">
        <v>100</v>
      </c>
      <c r="F96" s="217">
        <f t="shared" si="20"/>
        <v>0</v>
      </c>
      <c r="G96" s="206">
        <v>0</v>
      </c>
      <c r="H96" s="217">
        <f t="shared" si="21"/>
        <v>0</v>
      </c>
      <c r="I96" s="211">
        <f>'2023-ΠΡΟΫΠ ΑΝΑ ΒΟΜ'!D3</f>
        <v>0</v>
      </c>
    </row>
    <row r="97" spans="1:9" ht="15">
      <c r="A97" s="180" t="s">
        <v>335</v>
      </c>
      <c r="B97" s="187" t="s">
        <v>104</v>
      </c>
      <c r="C97" s="198">
        <v>100</v>
      </c>
      <c r="D97" s="217">
        <f t="shared" si="22"/>
        <v>0</v>
      </c>
      <c r="E97" s="206">
        <v>0</v>
      </c>
      <c r="F97" s="217">
        <f t="shared" si="20"/>
        <v>0</v>
      </c>
      <c r="G97" s="206">
        <v>0</v>
      </c>
      <c r="H97" s="217">
        <f t="shared" si="21"/>
        <v>0</v>
      </c>
      <c r="I97" s="211">
        <f>'2023-ΠΡΟΫΠ ΑΝΑ ΒΟΜ'!D5</f>
        <v>0</v>
      </c>
    </row>
    <row r="98" spans="1:9" ht="15">
      <c r="A98" s="178" t="s">
        <v>293</v>
      </c>
      <c r="B98" s="187" t="s">
        <v>91</v>
      </c>
      <c r="C98" s="198">
        <v>25</v>
      </c>
      <c r="D98" s="217">
        <f t="shared" si="22"/>
        <v>0</v>
      </c>
      <c r="E98" s="206">
        <v>75</v>
      </c>
      <c r="F98" s="217">
        <f t="shared" si="20"/>
        <v>0</v>
      </c>
      <c r="G98" s="206">
        <v>0</v>
      </c>
      <c r="H98" s="217">
        <f t="shared" si="21"/>
        <v>0</v>
      </c>
      <c r="I98" s="211">
        <f>'2023-ΠΡΟΫΠ ΑΝΑ ΒΟΜ'!D6</f>
        <v>0</v>
      </c>
    </row>
    <row r="99" spans="1:9" ht="15">
      <c r="A99" s="178" t="s">
        <v>293</v>
      </c>
      <c r="B99" s="187" t="s">
        <v>89</v>
      </c>
      <c r="C99" s="198">
        <v>25</v>
      </c>
      <c r="D99" s="217">
        <f t="shared" si="22"/>
        <v>0</v>
      </c>
      <c r="E99" s="206">
        <v>75</v>
      </c>
      <c r="F99" s="217">
        <f t="shared" si="20"/>
        <v>0</v>
      </c>
      <c r="G99" s="206">
        <v>0</v>
      </c>
      <c r="H99" s="217">
        <f t="shared" si="21"/>
        <v>0</v>
      </c>
      <c r="I99" s="211">
        <f>'2023-ΠΡΟΫΠ ΑΝΑ ΒΟΜ'!D7</f>
        <v>0</v>
      </c>
    </row>
    <row r="100" spans="1:9" ht="15">
      <c r="A100" s="178" t="s">
        <v>293</v>
      </c>
      <c r="B100" s="187" t="s">
        <v>88</v>
      </c>
      <c r="C100" s="198">
        <v>25</v>
      </c>
      <c r="D100" s="217">
        <f t="shared" si="22"/>
        <v>37800</v>
      </c>
      <c r="E100" s="206">
        <v>75</v>
      </c>
      <c r="F100" s="217">
        <f t="shared" si="20"/>
        <v>113400</v>
      </c>
      <c r="G100" s="206">
        <v>0</v>
      </c>
      <c r="H100" s="217">
        <f t="shared" si="21"/>
        <v>0</v>
      </c>
      <c r="I100" s="211">
        <f>'2023-ΠΡΟΫΠ ΑΝΑ ΒΟΜ'!D8</f>
        <v>151200</v>
      </c>
    </row>
    <row r="101" spans="1:9" ht="15">
      <c r="A101" s="178" t="s">
        <v>293</v>
      </c>
      <c r="B101" s="187" t="s">
        <v>105</v>
      </c>
      <c r="C101" s="198">
        <v>0</v>
      </c>
      <c r="D101" s="217">
        <f t="shared" si="22"/>
        <v>0</v>
      </c>
      <c r="E101" s="206">
        <v>0</v>
      </c>
      <c r="F101" s="217">
        <f t="shared" si="20"/>
        <v>0</v>
      </c>
      <c r="G101" s="206">
        <v>100</v>
      </c>
      <c r="H101" s="217">
        <f t="shared" si="21"/>
        <v>69200</v>
      </c>
      <c r="I101" s="211">
        <f>'2023-ΠΡΟΫΠ ΑΝΑ ΒΟΜ'!D9</f>
        <v>69200</v>
      </c>
    </row>
    <row r="102" spans="1:9" ht="15">
      <c r="A102" s="178" t="s">
        <v>293</v>
      </c>
      <c r="B102" s="187" t="s">
        <v>90</v>
      </c>
      <c r="C102" s="198">
        <v>25</v>
      </c>
      <c r="D102" s="217">
        <f t="shared" si="22"/>
        <v>800</v>
      </c>
      <c r="E102" s="206">
        <v>75</v>
      </c>
      <c r="F102" s="217">
        <f t="shared" si="20"/>
        <v>2400</v>
      </c>
      <c r="G102" s="206">
        <v>0</v>
      </c>
      <c r="H102" s="217">
        <f t="shared" si="21"/>
        <v>0</v>
      </c>
      <c r="I102" s="211">
        <f>'2023-ΠΡΟΫΠ ΑΝΑ ΒΟΜ'!D10</f>
        <v>3200</v>
      </c>
    </row>
    <row r="103" spans="1:9" ht="15">
      <c r="A103" s="178" t="s">
        <v>293</v>
      </c>
      <c r="B103" s="187" t="s">
        <v>92</v>
      </c>
      <c r="C103" s="198">
        <v>25</v>
      </c>
      <c r="D103" s="217">
        <f t="shared" si="22"/>
        <v>0</v>
      </c>
      <c r="E103" s="206">
        <v>75</v>
      </c>
      <c r="F103" s="217">
        <f t="shared" si="20"/>
        <v>0</v>
      </c>
      <c r="G103" s="206">
        <v>0</v>
      </c>
      <c r="H103" s="217">
        <f t="shared" si="21"/>
        <v>0</v>
      </c>
      <c r="I103" s="211">
        <f>'2023-ΠΡΟΫΠ ΑΝΑ ΒΟΜ'!D11</f>
        <v>0</v>
      </c>
    </row>
    <row r="104" spans="1:9" ht="15">
      <c r="A104" s="178" t="s">
        <v>293</v>
      </c>
      <c r="B104" s="187" t="s">
        <v>93</v>
      </c>
      <c r="C104" s="198">
        <v>25</v>
      </c>
      <c r="D104" s="217">
        <f t="shared" si="22"/>
        <v>0</v>
      </c>
      <c r="E104" s="206">
        <v>75</v>
      </c>
      <c r="F104" s="217">
        <f t="shared" si="20"/>
        <v>0</v>
      </c>
      <c r="G104" s="206">
        <v>0</v>
      </c>
      <c r="H104" s="217">
        <f t="shared" si="21"/>
        <v>0</v>
      </c>
      <c r="I104" s="211">
        <f>'2023-ΠΡΟΫΠ ΑΝΑ ΒΟΜ'!D12</f>
        <v>0</v>
      </c>
    </row>
    <row r="105" spans="1:9" ht="15">
      <c r="A105" s="178" t="s">
        <v>293</v>
      </c>
      <c r="B105" s="187" t="s">
        <v>94</v>
      </c>
      <c r="C105" s="198">
        <v>25</v>
      </c>
      <c r="D105" s="217">
        <f t="shared" si="22"/>
        <v>750</v>
      </c>
      <c r="E105" s="206">
        <v>75</v>
      </c>
      <c r="F105" s="217">
        <f t="shared" si="20"/>
        <v>2250</v>
      </c>
      <c r="G105" s="206">
        <v>0</v>
      </c>
      <c r="H105" s="217">
        <f t="shared" si="21"/>
        <v>0</v>
      </c>
      <c r="I105" s="211">
        <f>'2023-ΠΡΟΫΠ ΑΝΑ ΒΟΜ'!D13</f>
        <v>3000</v>
      </c>
    </row>
    <row r="106" spans="1:9" ht="15">
      <c r="A106" s="181" t="s">
        <v>620</v>
      </c>
      <c r="B106" s="187" t="s">
        <v>95</v>
      </c>
      <c r="C106" s="198">
        <v>25</v>
      </c>
      <c r="D106" s="217">
        <f t="shared" si="22"/>
        <v>0</v>
      </c>
      <c r="E106" s="206">
        <v>75</v>
      </c>
      <c r="F106" s="217">
        <f t="shared" si="20"/>
        <v>0</v>
      </c>
      <c r="G106" s="206">
        <v>0</v>
      </c>
      <c r="H106" s="217">
        <f t="shared" si="21"/>
        <v>0</v>
      </c>
      <c r="I106" s="211">
        <f>'2023-ΠΡΟΫΠ ΑΝΑ ΒΟΜ'!D14</f>
        <v>0</v>
      </c>
    </row>
    <row r="107" spans="1:9" ht="24">
      <c r="A107" s="181" t="s">
        <v>620</v>
      </c>
      <c r="B107" s="188" t="s">
        <v>106</v>
      </c>
      <c r="C107" s="198">
        <v>0</v>
      </c>
      <c r="D107" s="217">
        <f t="shared" si="22"/>
        <v>0</v>
      </c>
      <c r="E107" s="206">
        <v>100</v>
      </c>
      <c r="F107" s="217">
        <f t="shared" si="20"/>
        <v>0</v>
      </c>
      <c r="G107" s="206">
        <v>0</v>
      </c>
      <c r="H107" s="217">
        <f t="shared" si="21"/>
        <v>0</v>
      </c>
      <c r="I107" s="211">
        <f>'2023-ΠΡΟΫΠ ΑΝΑ ΒΟΜ'!D15</f>
        <v>0</v>
      </c>
    </row>
    <row r="108" spans="1:9" ht="22.5">
      <c r="A108" s="181" t="s">
        <v>620</v>
      </c>
      <c r="B108" s="189" t="s">
        <v>656</v>
      </c>
      <c r="C108" s="198">
        <v>25</v>
      </c>
      <c r="D108" s="217">
        <f t="shared" si="22"/>
        <v>5437.5</v>
      </c>
      <c r="E108" s="206">
        <v>75</v>
      </c>
      <c r="F108" s="217">
        <f t="shared" si="20"/>
        <v>16312.5</v>
      </c>
      <c r="G108" s="206">
        <v>0</v>
      </c>
      <c r="H108" s="217">
        <f t="shared" si="21"/>
        <v>0</v>
      </c>
      <c r="I108" s="211">
        <f>'2023-ΠΡΟΫΠ ΑΝΑ ΒΟΜ'!D16</f>
        <v>21750</v>
      </c>
    </row>
    <row r="109" spans="1:9" ht="22.5">
      <c r="A109" s="180" t="s">
        <v>335</v>
      </c>
      <c r="B109" s="190" t="s">
        <v>655</v>
      </c>
      <c r="C109" s="198">
        <v>25</v>
      </c>
      <c r="D109" s="217">
        <f t="shared" si="22"/>
        <v>500</v>
      </c>
      <c r="E109" s="206">
        <v>75</v>
      </c>
      <c r="F109" s="217">
        <f t="shared" si="20"/>
        <v>1500</v>
      </c>
      <c r="G109" s="206">
        <v>0</v>
      </c>
      <c r="H109" s="217">
        <f t="shared" si="21"/>
        <v>0</v>
      </c>
      <c r="I109" s="211">
        <f>'2023-ΠΡΟΫΠ ΑΝΑ ΒΟΜ'!D17</f>
        <v>2000</v>
      </c>
    </row>
    <row r="110" spans="1:9" ht="15">
      <c r="A110" s="181" t="s">
        <v>620</v>
      </c>
      <c r="B110" s="187" t="s">
        <v>108</v>
      </c>
      <c r="C110" s="198">
        <v>0</v>
      </c>
      <c r="D110" s="217">
        <f t="shared" si="22"/>
        <v>0</v>
      </c>
      <c r="E110" s="206">
        <v>100</v>
      </c>
      <c r="F110" s="217">
        <f t="shared" si="20"/>
        <v>0</v>
      </c>
      <c r="G110" s="206">
        <v>0</v>
      </c>
      <c r="H110" s="217">
        <f t="shared" si="21"/>
        <v>0</v>
      </c>
      <c r="I110" s="211">
        <f>'2023-ΠΡΟΫΠ ΑΝΑ ΒΟΜ'!D18</f>
        <v>0</v>
      </c>
    </row>
    <row r="111" spans="1:9" ht="25.5">
      <c r="A111" s="178" t="s">
        <v>293</v>
      </c>
      <c r="B111" s="191" t="s">
        <v>657</v>
      </c>
      <c r="C111" s="198">
        <v>0</v>
      </c>
      <c r="D111" s="217">
        <f t="shared" si="22"/>
        <v>0</v>
      </c>
      <c r="E111" s="206">
        <v>0</v>
      </c>
      <c r="F111" s="217">
        <f t="shared" si="20"/>
        <v>0</v>
      </c>
      <c r="G111" s="206">
        <v>100</v>
      </c>
      <c r="H111" s="217">
        <f t="shared" si="21"/>
        <v>15300</v>
      </c>
      <c r="I111" s="211">
        <f>'2023-ΠΡΟΫΠ ΑΝΑ ΒΟΜ'!D19</f>
        <v>15300</v>
      </c>
    </row>
    <row r="112" spans="1:9" ht="25.5">
      <c r="A112" s="180" t="s">
        <v>335</v>
      </c>
      <c r="B112" s="187" t="s">
        <v>96</v>
      </c>
      <c r="C112" s="198">
        <v>0</v>
      </c>
      <c r="D112" s="217">
        <f t="shared" si="22"/>
        <v>0</v>
      </c>
      <c r="E112" s="206">
        <v>0</v>
      </c>
      <c r="F112" s="217">
        <f t="shared" si="20"/>
        <v>0</v>
      </c>
      <c r="G112" s="206">
        <v>100</v>
      </c>
      <c r="H112" s="217">
        <f t="shared" si="21"/>
        <v>0</v>
      </c>
      <c r="I112" s="211">
        <f>'2023-ΠΡΟΫΠ ΑΝΑ ΒΟΜ'!D20</f>
        <v>0</v>
      </c>
    </row>
    <row r="113" spans="1:9" ht="15.75" thickBot="1">
      <c r="A113" s="181" t="s">
        <v>620</v>
      </c>
      <c r="B113" s="192" t="s">
        <v>110</v>
      </c>
      <c r="C113" s="198">
        <v>25</v>
      </c>
      <c r="D113" s="217">
        <f t="shared" si="22"/>
        <v>7014.0124999999998</v>
      </c>
      <c r="E113" s="206">
        <v>75</v>
      </c>
      <c r="F113" s="217">
        <f t="shared" si="20"/>
        <v>21042.037499999999</v>
      </c>
      <c r="G113" s="206">
        <v>0</v>
      </c>
      <c r="H113" s="217">
        <f t="shared" si="21"/>
        <v>0</v>
      </c>
      <c r="I113" s="211">
        <f>'2023-ΠΡΟΫΠ ΑΝΑ ΒΟΜ'!D21</f>
        <v>28056.05</v>
      </c>
    </row>
    <row r="114" spans="1:9" ht="15.75" thickBot="1">
      <c r="A114" s="182"/>
      <c r="B114" s="193" t="s">
        <v>622</v>
      </c>
      <c r="C114" s="199"/>
      <c r="D114" s="218">
        <f>SUM(D95:D113)</f>
        <v>52301.512499999997</v>
      </c>
      <c r="E114" s="207"/>
      <c r="F114" s="218">
        <f>SUM(F95:F113)</f>
        <v>156904.53750000001</v>
      </c>
      <c r="G114" s="207"/>
      <c r="H114" s="218">
        <f>SUM(H95:H113)</f>
        <v>84500</v>
      </c>
      <c r="I114" s="212">
        <f>SUM(I95:I113)</f>
        <v>293706.05</v>
      </c>
    </row>
    <row r="115" spans="1:9" ht="15">
      <c r="A115" s="178" t="s">
        <v>293</v>
      </c>
      <c r="B115" s="194" t="s">
        <v>623</v>
      </c>
      <c r="C115" s="198">
        <v>0</v>
      </c>
      <c r="D115" s="217" t="e">
        <f t="shared" ref="D115:D119" si="23">$I115*C115/100</f>
        <v>#REF!</v>
      </c>
      <c r="E115" s="206">
        <v>100</v>
      </c>
      <c r="F115" s="217" t="e">
        <f t="shared" ref="F115:F119" si="24">$I115*E115/100</f>
        <v>#REF!</v>
      </c>
      <c r="G115" s="206">
        <v>0</v>
      </c>
      <c r="H115" s="217" t="e">
        <f t="shared" ref="H115:H119" si="25">$I115*G115/100</f>
        <v>#REF!</v>
      </c>
      <c r="I115" s="211" t="e">
        <f>'2023-ΠΡΟΫΠ ΑΝΑ ΒΟΜ'!#REF!</f>
        <v>#REF!</v>
      </c>
    </row>
    <row r="116" spans="1:9" ht="15">
      <c r="A116" s="178" t="s">
        <v>293</v>
      </c>
      <c r="B116" s="194" t="s">
        <v>101</v>
      </c>
      <c r="C116" s="198">
        <v>0</v>
      </c>
      <c r="D116" s="217">
        <f t="shared" si="23"/>
        <v>0</v>
      </c>
      <c r="E116" s="206">
        <v>100</v>
      </c>
      <c r="F116" s="217">
        <f t="shared" si="24"/>
        <v>0</v>
      </c>
      <c r="G116" s="206">
        <v>0</v>
      </c>
      <c r="H116" s="217">
        <f t="shared" si="25"/>
        <v>0</v>
      </c>
      <c r="I116" s="211">
        <f>'2023-ΠΡΟΫΠ ΑΝΑ ΒΟΜ'!D23</f>
        <v>0</v>
      </c>
    </row>
    <row r="117" spans="1:9" ht="15">
      <c r="A117" s="178" t="s">
        <v>293</v>
      </c>
      <c r="B117" s="194" t="s">
        <v>99</v>
      </c>
      <c r="C117" s="198">
        <v>0</v>
      </c>
      <c r="D117" s="217">
        <f t="shared" si="23"/>
        <v>0</v>
      </c>
      <c r="E117" s="206">
        <v>0</v>
      </c>
      <c r="F117" s="217">
        <f t="shared" si="24"/>
        <v>0</v>
      </c>
      <c r="G117" s="206">
        <v>100</v>
      </c>
      <c r="H117" s="217">
        <f t="shared" si="25"/>
        <v>0</v>
      </c>
      <c r="I117" s="211">
        <f>'2023-ΠΡΟΫΠ ΑΝΑ ΒΟΜ'!D24</f>
        <v>0</v>
      </c>
    </row>
    <row r="118" spans="1:9" ht="15">
      <c r="A118" s="178" t="s">
        <v>293</v>
      </c>
      <c r="B118" s="194" t="s">
        <v>98</v>
      </c>
      <c r="C118" s="198">
        <v>0</v>
      </c>
      <c r="D118" s="217">
        <f t="shared" si="23"/>
        <v>0</v>
      </c>
      <c r="E118" s="206">
        <v>100</v>
      </c>
      <c r="F118" s="217">
        <f t="shared" si="24"/>
        <v>0</v>
      </c>
      <c r="G118" s="206">
        <v>0</v>
      </c>
      <c r="H118" s="217">
        <f t="shared" si="25"/>
        <v>0</v>
      </c>
      <c r="I118" s="211">
        <f>'2023-ΠΡΟΫΠ ΑΝΑ ΒΟΜ'!D25</f>
        <v>0</v>
      </c>
    </row>
    <row r="119" spans="1:9" ht="15.75" thickBot="1">
      <c r="A119" s="328" t="s">
        <v>293</v>
      </c>
      <c r="B119" s="329" t="s">
        <v>733</v>
      </c>
      <c r="C119" s="333">
        <v>0</v>
      </c>
      <c r="D119" s="217">
        <f t="shared" si="23"/>
        <v>0</v>
      </c>
      <c r="E119" s="334">
        <v>0</v>
      </c>
      <c r="F119" s="217">
        <f t="shared" si="24"/>
        <v>0</v>
      </c>
      <c r="G119" s="334">
        <v>100</v>
      </c>
      <c r="H119" s="217">
        <f t="shared" si="25"/>
        <v>0</v>
      </c>
      <c r="I119" s="335">
        <f>'2023-ΠΡΟΫΠ ΑΝΑ ΒΟΜ'!D26</f>
        <v>0</v>
      </c>
    </row>
    <row r="120" spans="1:9" ht="15.75" thickBot="1">
      <c r="B120" s="195" t="s">
        <v>647</v>
      </c>
      <c r="C120" s="200"/>
      <c r="D120" s="222" t="e">
        <f>SUM(D114:D119)</f>
        <v>#REF!</v>
      </c>
      <c r="E120" s="200"/>
      <c r="F120" s="222" t="e">
        <f>SUM(F114:F119)</f>
        <v>#REF!</v>
      </c>
      <c r="G120" s="208"/>
      <c r="H120" s="222" t="e">
        <f>SUM(H114:H119)</f>
        <v>#REF!</v>
      </c>
      <c r="I120" s="213" t="e">
        <f>SUM(I114:I119)</f>
        <v>#REF!</v>
      </c>
    </row>
    <row r="121" spans="1:9" ht="13.5" thickBot="1"/>
    <row r="122" spans="1:9" ht="15">
      <c r="A122" s="176"/>
      <c r="B122" s="177" t="s">
        <v>651</v>
      </c>
      <c r="C122" s="197"/>
      <c r="D122" s="215" t="s">
        <v>640</v>
      </c>
      <c r="E122" s="197"/>
      <c r="F122" s="215" t="s">
        <v>641</v>
      </c>
      <c r="G122" s="197"/>
      <c r="H122" s="215" t="s">
        <v>642</v>
      </c>
      <c r="I122" s="209" t="s">
        <v>619</v>
      </c>
    </row>
    <row r="123" spans="1:9" ht="15">
      <c r="A123" s="176"/>
      <c r="B123" s="177"/>
      <c r="C123" s="196" t="s">
        <v>643</v>
      </c>
      <c r="D123" s="216" t="s">
        <v>644</v>
      </c>
      <c r="E123" s="196" t="s">
        <v>643</v>
      </c>
      <c r="F123" s="216" t="s">
        <v>644</v>
      </c>
      <c r="G123" s="196" t="s">
        <v>645</v>
      </c>
      <c r="H123" s="216" t="s">
        <v>644</v>
      </c>
      <c r="I123" s="210"/>
    </row>
    <row r="124" spans="1:9" ht="25.5">
      <c r="A124" s="178" t="s">
        <v>293</v>
      </c>
      <c r="B124" s="187" t="s">
        <v>646</v>
      </c>
      <c r="C124" s="198">
        <v>100</v>
      </c>
      <c r="D124" s="217">
        <f>$I124*C124/100</f>
        <v>0</v>
      </c>
      <c r="E124" s="206">
        <v>0</v>
      </c>
      <c r="F124" s="217">
        <f t="shared" ref="F124:F142" si="26">$I124*E124/100</f>
        <v>0</v>
      </c>
      <c r="G124" s="206">
        <v>0</v>
      </c>
      <c r="H124" s="217">
        <f t="shared" ref="H124:H142" si="27">$I124*G124/100</f>
        <v>0</v>
      </c>
      <c r="I124" s="211">
        <f>'2023-ΠΡΟΫΠ ΑΝΑ ΒΟΜ'!H2</f>
        <v>0</v>
      </c>
    </row>
    <row r="125" spans="1:9" ht="15">
      <c r="A125" s="180" t="s">
        <v>335</v>
      </c>
      <c r="B125" s="187" t="s">
        <v>103</v>
      </c>
      <c r="C125" s="198">
        <v>0</v>
      </c>
      <c r="D125" s="217">
        <f t="shared" ref="D125:D142" si="28">$I125*C125/100</f>
        <v>0</v>
      </c>
      <c r="E125" s="206">
        <v>100</v>
      </c>
      <c r="F125" s="217">
        <f t="shared" si="26"/>
        <v>0</v>
      </c>
      <c r="G125" s="206">
        <v>0</v>
      </c>
      <c r="H125" s="217">
        <f t="shared" si="27"/>
        <v>0</v>
      </c>
      <c r="I125" s="211">
        <f>'2023-ΠΡΟΫΠ ΑΝΑ ΒΟΜ'!H3</f>
        <v>0</v>
      </c>
    </row>
    <row r="126" spans="1:9" ht="15">
      <c r="A126" s="180" t="s">
        <v>335</v>
      </c>
      <c r="B126" s="187" t="s">
        <v>104</v>
      </c>
      <c r="C126" s="198">
        <v>100</v>
      </c>
      <c r="D126" s="217">
        <f t="shared" si="28"/>
        <v>0</v>
      </c>
      <c r="E126" s="206">
        <v>0</v>
      </c>
      <c r="F126" s="217">
        <f t="shared" si="26"/>
        <v>0</v>
      </c>
      <c r="G126" s="206">
        <v>0</v>
      </c>
      <c r="H126" s="217">
        <f t="shared" si="27"/>
        <v>0</v>
      </c>
      <c r="I126" s="211">
        <f>'2023-ΠΡΟΫΠ ΑΝΑ ΒΟΜ'!H5</f>
        <v>0</v>
      </c>
    </row>
    <row r="127" spans="1:9" ht="15">
      <c r="A127" s="178" t="s">
        <v>293</v>
      </c>
      <c r="B127" s="187" t="s">
        <v>91</v>
      </c>
      <c r="C127" s="198">
        <v>25</v>
      </c>
      <c r="D127" s="217">
        <f t="shared" si="28"/>
        <v>0</v>
      </c>
      <c r="E127" s="206">
        <v>75</v>
      </c>
      <c r="F127" s="217">
        <f t="shared" si="26"/>
        <v>0</v>
      </c>
      <c r="G127" s="206">
        <v>0</v>
      </c>
      <c r="H127" s="217">
        <f t="shared" si="27"/>
        <v>0</v>
      </c>
      <c r="I127" s="211">
        <f>'2023-ΠΡΟΫΠ ΑΝΑ ΒΟΜ'!H6</f>
        <v>0</v>
      </c>
    </row>
    <row r="128" spans="1:9" ht="15">
      <c r="A128" s="178" t="s">
        <v>293</v>
      </c>
      <c r="B128" s="187" t="s">
        <v>89</v>
      </c>
      <c r="C128" s="198">
        <v>25</v>
      </c>
      <c r="D128" s="217">
        <f t="shared" si="28"/>
        <v>0</v>
      </c>
      <c r="E128" s="206">
        <v>75</v>
      </c>
      <c r="F128" s="217">
        <f t="shared" si="26"/>
        <v>0</v>
      </c>
      <c r="G128" s="206">
        <v>0</v>
      </c>
      <c r="H128" s="217">
        <f t="shared" si="27"/>
        <v>0</v>
      </c>
      <c r="I128" s="211">
        <f>'2023-ΠΡΟΫΠ ΑΝΑ ΒΟΜ'!H7</f>
        <v>0</v>
      </c>
    </row>
    <row r="129" spans="1:9" ht="15">
      <c r="A129" s="178" t="s">
        <v>293</v>
      </c>
      <c r="B129" s="187" t="s">
        <v>88</v>
      </c>
      <c r="C129" s="198">
        <v>25</v>
      </c>
      <c r="D129" s="217">
        <f t="shared" si="28"/>
        <v>9525</v>
      </c>
      <c r="E129" s="206">
        <v>75</v>
      </c>
      <c r="F129" s="217">
        <f t="shared" si="26"/>
        <v>28575</v>
      </c>
      <c r="G129" s="206">
        <v>0</v>
      </c>
      <c r="H129" s="217">
        <f t="shared" si="27"/>
        <v>0</v>
      </c>
      <c r="I129" s="211">
        <f>'2023-ΠΡΟΫΠ ΑΝΑ ΒΟΜ'!H8</f>
        <v>38100</v>
      </c>
    </row>
    <row r="130" spans="1:9" ht="15">
      <c r="A130" s="178" t="s">
        <v>293</v>
      </c>
      <c r="B130" s="187" t="s">
        <v>105</v>
      </c>
      <c r="C130" s="198">
        <v>0</v>
      </c>
      <c r="D130" s="217">
        <f t="shared" si="28"/>
        <v>0</v>
      </c>
      <c r="E130" s="206">
        <v>0</v>
      </c>
      <c r="F130" s="217">
        <f t="shared" si="26"/>
        <v>0</v>
      </c>
      <c r="G130" s="206">
        <v>100</v>
      </c>
      <c r="H130" s="217">
        <f t="shared" si="27"/>
        <v>27500</v>
      </c>
      <c r="I130" s="211">
        <f>'2023-ΠΡΟΫΠ ΑΝΑ ΒΟΜ'!H9</f>
        <v>27500</v>
      </c>
    </row>
    <row r="131" spans="1:9" ht="15">
      <c r="A131" s="178" t="s">
        <v>293</v>
      </c>
      <c r="B131" s="187" t="s">
        <v>90</v>
      </c>
      <c r="C131" s="198">
        <v>25</v>
      </c>
      <c r="D131" s="217">
        <f t="shared" si="28"/>
        <v>875</v>
      </c>
      <c r="E131" s="206">
        <v>75</v>
      </c>
      <c r="F131" s="217">
        <f t="shared" si="26"/>
        <v>2625</v>
      </c>
      <c r="G131" s="206">
        <v>0</v>
      </c>
      <c r="H131" s="217">
        <f t="shared" si="27"/>
        <v>0</v>
      </c>
      <c r="I131" s="211">
        <f>'2023-ΠΡΟΫΠ ΑΝΑ ΒΟΜ'!H10</f>
        <v>3500</v>
      </c>
    </row>
    <row r="132" spans="1:9" ht="15">
      <c r="A132" s="178" t="s">
        <v>293</v>
      </c>
      <c r="B132" s="187" t="s">
        <v>92</v>
      </c>
      <c r="C132" s="198">
        <v>25</v>
      </c>
      <c r="D132" s="217">
        <f t="shared" si="28"/>
        <v>0</v>
      </c>
      <c r="E132" s="206">
        <v>75</v>
      </c>
      <c r="F132" s="217">
        <f t="shared" si="26"/>
        <v>0</v>
      </c>
      <c r="G132" s="206">
        <v>0</v>
      </c>
      <c r="H132" s="217">
        <f t="shared" si="27"/>
        <v>0</v>
      </c>
      <c r="I132" s="211">
        <f>'2023-ΠΡΟΫΠ ΑΝΑ ΒΟΜ'!H11</f>
        <v>0</v>
      </c>
    </row>
    <row r="133" spans="1:9" ht="15">
      <c r="A133" s="178" t="s">
        <v>293</v>
      </c>
      <c r="B133" s="187" t="s">
        <v>93</v>
      </c>
      <c r="C133" s="198">
        <v>25</v>
      </c>
      <c r="D133" s="217">
        <f t="shared" si="28"/>
        <v>0</v>
      </c>
      <c r="E133" s="206">
        <v>75</v>
      </c>
      <c r="F133" s="217">
        <f t="shared" si="26"/>
        <v>0</v>
      </c>
      <c r="G133" s="206">
        <v>0</v>
      </c>
      <c r="H133" s="217">
        <f t="shared" si="27"/>
        <v>0</v>
      </c>
      <c r="I133" s="211">
        <f>'2023-ΠΡΟΫΠ ΑΝΑ ΒΟΜ'!H12</f>
        <v>0</v>
      </c>
    </row>
    <row r="134" spans="1:9" ht="15">
      <c r="A134" s="178" t="s">
        <v>293</v>
      </c>
      <c r="B134" s="187" t="s">
        <v>94</v>
      </c>
      <c r="C134" s="198">
        <v>25</v>
      </c>
      <c r="D134" s="217">
        <f t="shared" si="28"/>
        <v>50</v>
      </c>
      <c r="E134" s="206">
        <v>75</v>
      </c>
      <c r="F134" s="217">
        <f t="shared" si="26"/>
        <v>150</v>
      </c>
      <c r="G134" s="206">
        <v>0</v>
      </c>
      <c r="H134" s="217">
        <f t="shared" si="27"/>
        <v>0</v>
      </c>
      <c r="I134" s="211">
        <f>'2023-ΠΡΟΫΠ ΑΝΑ ΒΟΜ'!H13</f>
        <v>200</v>
      </c>
    </row>
    <row r="135" spans="1:9" ht="15">
      <c r="A135" s="181" t="s">
        <v>620</v>
      </c>
      <c r="B135" s="187" t="s">
        <v>95</v>
      </c>
      <c r="C135" s="198">
        <v>25</v>
      </c>
      <c r="D135" s="217">
        <f t="shared" si="28"/>
        <v>525</v>
      </c>
      <c r="E135" s="206">
        <v>75</v>
      </c>
      <c r="F135" s="217">
        <f t="shared" si="26"/>
        <v>1575</v>
      </c>
      <c r="G135" s="206">
        <v>0</v>
      </c>
      <c r="H135" s="217">
        <f t="shared" si="27"/>
        <v>0</v>
      </c>
      <c r="I135" s="211">
        <f>'2023-ΠΡΟΫΠ ΑΝΑ ΒΟΜ'!H14</f>
        <v>2100</v>
      </c>
    </row>
    <row r="136" spans="1:9" ht="24">
      <c r="A136" s="181" t="s">
        <v>620</v>
      </c>
      <c r="B136" s="188" t="s">
        <v>106</v>
      </c>
      <c r="C136" s="198">
        <v>0</v>
      </c>
      <c r="D136" s="217">
        <f t="shared" si="28"/>
        <v>0</v>
      </c>
      <c r="E136" s="206">
        <v>100</v>
      </c>
      <c r="F136" s="217">
        <f t="shared" si="26"/>
        <v>0</v>
      </c>
      <c r="G136" s="206">
        <v>0</v>
      </c>
      <c r="H136" s="217">
        <f t="shared" si="27"/>
        <v>0</v>
      </c>
      <c r="I136" s="211">
        <f>'2023-ΠΡΟΫΠ ΑΝΑ ΒΟΜ'!H15</f>
        <v>0</v>
      </c>
    </row>
    <row r="137" spans="1:9" ht="22.5">
      <c r="A137" s="181" t="s">
        <v>620</v>
      </c>
      <c r="B137" s="189" t="s">
        <v>656</v>
      </c>
      <c r="C137" s="198">
        <v>25</v>
      </c>
      <c r="D137" s="217">
        <f t="shared" si="28"/>
        <v>1862.5</v>
      </c>
      <c r="E137" s="206">
        <v>75</v>
      </c>
      <c r="F137" s="217">
        <f t="shared" si="26"/>
        <v>5587.5</v>
      </c>
      <c r="G137" s="206">
        <v>0</v>
      </c>
      <c r="H137" s="217">
        <f t="shared" si="27"/>
        <v>0</v>
      </c>
      <c r="I137" s="211">
        <f>'2023-ΠΡΟΫΠ ΑΝΑ ΒΟΜ'!H16</f>
        <v>7450</v>
      </c>
    </row>
    <row r="138" spans="1:9" ht="22.5">
      <c r="A138" s="180" t="s">
        <v>335</v>
      </c>
      <c r="B138" s="190" t="s">
        <v>655</v>
      </c>
      <c r="C138" s="198">
        <v>25</v>
      </c>
      <c r="D138" s="217">
        <f t="shared" si="28"/>
        <v>1550</v>
      </c>
      <c r="E138" s="206">
        <v>75</v>
      </c>
      <c r="F138" s="217">
        <f t="shared" si="26"/>
        <v>4650</v>
      </c>
      <c r="G138" s="206">
        <v>0</v>
      </c>
      <c r="H138" s="217">
        <f t="shared" si="27"/>
        <v>0</v>
      </c>
      <c r="I138" s="211">
        <f>'2023-ΠΡΟΫΠ ΑΝΑ ΒΟΜ'!H17</f>
        <v>6200</v>
      </c>
    </row>
    <row r="139" spans="1:9" ht="15">
      <c r="A139" s="181" t="s">
        <v>620</v>
      </c>
      <c r="B139" s="187" t="s">
        <v>108</v>
      </c>
      <c r="C139" s="198">
        <v>0</v>
      </c>
      <c r="D139" s="217">
        <f t="shared" si="28"/>
        <v>0</v>
      </c>
      <c r="E139" s="206">
        <v>100</v>
      </c>
      <c r="F139" s="217">
        <f t="shared" si="26"/>
        <v>0</v>
      </c>
      <c r="G139" s="206">
        <v>0</v>
      </c>
      <c r="H139" s="217">
        <f t="shared" si="27"/>
        <v>0</v>
      </c>
      <c r="I139" s="211">
        <f>'2023-ΠΡΟΫΠ ΑΝΑ ΒΟΜ'!H18</f>
        <v>0</v>
      </c>
    </row>
    <row r="140" spans="1:9" ht="25.5">
      <c r="A140" s="178" t="s">
        <v>293</v>
      </c>
      <c r="B140" s="191" t="s">
        <v>657</v>
      </c>
      <c r="C140" s="198">
        <v>0</v>
      </c>
      <c r="D140" s="217">
        <f t="shared" si="28"/>
        <v>0</v>
      </c>
      <c r="E140" s="206">
        <v>0</v>
      </c>
      <c r="F140" s="217">
        <f t="shared" si="26"/>
        <v>0</v>
      </c>
      <c r="G140" s="206">
        <v>100</v>
      </c>
      <c r="H140" s="217">
        <f t="shared" si="27"/>
        <v>0</v>
      </c>
      <c r="I140" s="211">
        <f>'2023-ΠΡΟΫΠ ΑΝΑ ΒΟΜ'!H19</f>
        <v>0</v>
      </c>
    </row>
    <row r="141" spans="1:9" ht="25.5">
      <c r="A141" s="180" t="s">
        <v>335</v>
      </c>
      <c r="B141" s="187" t="s">
        <v>96</v>
      </c>
      <c r="C141" s="198">
        <v>0</v>
      </c>
      <c r="D141" s="217">
        <f t="shared" si="28"/>
        <v>0</v>
      </c>
      <c r="E141" s="206">
        <v>0</v>
      </c>
      <c r="F141" s="217">
        <f t="shared" si="26"/>
        <v>0</v>
      </c>
      <c r="G141" s="206">
        <v>100</v>
      </c>
      <c r="H141" s="217">
        <f t="shared" si="27"/>
        <v>0</v>
      </c>
      <c r="I141" s="211">
        <f>'2023-ΠΡΟΫΠ ΑΝΑ ΒΟΜ'!H20</f>
        <v>0</v>
      </c>
    </row>
    <row r="142" spans="1:9" ht="15.75" thickBot="1">
      <c r="A142" s="181" t="s">
        <v>620</v>
      </c>
      <c r="B142" s="192" t="s">
        <v>110</v>
      </c>
      <c r="C142" s="198">
        <v>25</v>
      </c>
      <c r="D142" s="217">
        <f t="shared" si="28"/>
        <v>5000.915</v>
      </c>
      <c r="E142" s="206">
        <v>75</v>
      </c>
      <c r="F142" s="217">
        <f t="shared" si="26"/>
        <v>15002.745000000001</v>
      </c>
      <c r="G142" s="206">
        <v>0</v>
      </c>
      <c r="H142" s="217">
        <f t="shared" si="27"/>
        <v>0</v>
      </c>
      <c r="I142" s="211">
        <f>'2023-ΠΡΟΫΠ ΑΝΑ ΒΟΜ'!H21</f>
        <v>20003.66</v>
      </c>
    </row>
    <row r="143" spans="1:9" ht="15.75" thickBot="1">
      <c r="A143" s="182"/>
      <c r="B143" s="193" t="s">
        <v>622</v>
      </c>
      <c r="C143" s="199"/>
      <c r="D143" s="218">
        <f>SUM(D124:D142)</f>
        <v>19388.415000000001</v>
      </c>
      <c r="E143" s="207"/>
      <c r="F143" s="218">
        <f>SUM(F124:F142)</f>
        <v>58165.245000000003</v>
      </c>
      <c r="G143" s="207"/>
      <c r="H143" s="218">
        <f>SUM(H124:H142)</f>
        <v>27500</v>
      </c>
      <c r="I143" s="212">
        <f>SUM(I124:I142)</f>
        <v>105053.66</v>
      </c>
    </row>
    <row r="144" spans="1:9" ht="15">
      <c r="A144" s="178" t="s">
        <v>293</v>
      </c>
      <c r="B144" s="194" t="s">
        <v>623</v>
      </c>
      <c r="C144" s="198">
        <v>0</v>
      </c>
      <c r="D144" s="217" t="e">
        <f t="shared" ref="D144:D148" si="29">$I144*C144/100</f>
        <v>#REF!</v>
      </c>
      <c r="E144" s="206">
        <v>100</v>
      </c>
      <c r="F144" s="217" t="e">
        <f t="shared" ref="F144:F148" si="30">$I144*E144/100</f>
        <v>#REF!</v>
      </c>
      <c r="G144" s="206">
        <v>0</v>
      </c>
      <c r="H144" s="217" t="e">
        <f t="shared" ref="H144:H148" si="31">$I144*G144/100</f>
        <v>#REF!</v>
      </c>
      <c r="I144" s="211" t="e">
        <f>'2023-ΠΡΟΫΠ ΑΝΑ ΒΟΜ'!#REF!</f>
        <v>#REF!</v>
      </c>
    </row>
    <row r="145" spans="1:9" ht="15">
      <c r="A145" s="178" t="s">
        <v>293</v>
      </c>
      <c r="B145" s="194" t="s">
        <v>101</v>
      </c>
      <c r="C145" s="198">
        <v>0</v>
      </c>
      <c r="D145" s="217">
        <f t="shared" si="29"/>
        <v>0</v>
      </c>
      <c r="E145" s="206">
        <v>100</v>
      </c>
      <c r="F145" s="217">
        <f t="shared" si="30"/>
        <v>0</v>
      </c>
      <c r="G145" s="206">
        <v>0</v>
      </c>
      <c r="H145" s="217">
        <f t="shared" si="31"/>
        <v>0</v>
      </c>
      <c r="I145" s="211">
        <f>'2023-ΠΡΟΫΠ ΑΝΑ ΒΟΜ'!H23</f>
        <v>0</v>
      </c>
    </row>
    <row r="146" spans="1:9" ht="15">
      <c r="A146" s="178" t="s">
        <v>293</v>
      </c>
      <c r="B146" s="194" t="s">
        <v>99</v>
      </c>
      <c r="C146" s="198">
        <v>0</v>
      </c>
      <c r="D146" s="217">
        <f t="shared" si="29"/>
        <v>0</v>
      </c>
      <c r="E146" s="206">
        <v>0</v>
      </c>
      <c r="F146" s="217">
        <f t="shared" si="30"/>
        <v>0</v>
      </c>
      <c r="G146" s="206">
        <v>100</v>
      </c>
      <c r="H146" s="217">
        <f t="shared" si="31"/>
        <v>0</v>
      </c>
      <c r="I146" s="211">
        <f>'2023-ΠΡΟΫΠ ΑΝΑ ΒΟΜ'!H24</f>
        <v>0</v>
      </c>
    </row>
    <row r="147" spans="1:9" ht="15">
      <c r="A147" s="178" t="s">
        <v>293</v>
      </c>
      <c r="B147" s="194" t="s">
        <v>98</v>
      </c>
      <c r="C147" s="198">
        <v>0</v>
      </c>
      <c r="D147" s="217">
        <f t="shared" si="29"/>
        <v>0</v>
      </c>
      <c r="E147" s="206">
        <v>100</v>
      </c>
      <c r="F147" s="217">
        <f t="shared" si="30"/>
        <v>0</v>
      </c>
      <c r="G147" s="206">
        <v>0</v>
      </c>
      <c r="H147" s="217">
        <f t="shared" si="31"/>
        <v>0</v>
      </c>
      <c r="I147" s="211">
        <f>'2023-ΠΡΟΫΠ ΑΝΑ ΒΟΜ'!H25</f>
        <v>0</v>
      </c>
    </row>
    <row r="148" spans="1:9" ht="15.75" thickBot="1">
      <c r="A148" s="328" t="s">
        <v>293</v>
      </c>
      <c r="B148" s="329" t="s">
        <v>733</v>
      </c>
      <c r="C148" s="333">
        <v>0</v>
      </c>
      <c r="D148" s="217">
        <f t="shared" si="29"/>
        <v>0</v>
      </c>
      <c r="E148" s="334">
        <v>0</v>
      </c>
      <c r="F148" s="217">
        <f t="shared" si="30"/>
        <v>0</v>
      </c>
      <c r="G148" s="334">
        <v>100</v>
      </c>
      <c r="H148" s="217">
        <f t="shared" si="31"/>
        <v>0</v>
      </c>
      <c r="I148" s="335">
        <f>'2023-ΠΡΟΫΠ ΑΝΑ ΒΟΜ'!H26</f>
        <v>0</v>
      </c>
    </row>
    <row r="149" spans="1:9" ht="15.75" thickBot="1">
      <c r="B149" s="195" t="s">
        <v>647</v>
      </c>
      <c r="C149" s="200"/>
      <c r="D149" s="222" t="e">
        <f>SUM(D143:D148)</f>
        <v>#REF!</v>
      </c>
      <c r="E149" s="200"/>
      <c r="F149" s="222" t="e">
        <f>SUM(F143:F148)</f>
        <v>#REF!</v>
      </c>
      <c r="G149" s="208"/>
      <c r="H149" s="222" t="e">
        <f>SUM(H143:H148)</f>
        <v>#REF!</v>
      </c>
      <c r="I149" s="213" t="e">
        <f>SUM(I143:I148)</f>
        <v>#REF!</v>
      </c>
    </row>
    <row r="152" spans="1:9" ht="13.5" thickBot="1"/>
    <row r="153" spans="1:9" ht="15">
      <c r="A153" s="176"/>
      <c r="B153" s="177" t="s">
        <v>652</v>
      </c>
      <c r="C153" s="197"/>
      <c r="D153" s="215" t="s">
        <v>640</v>
      </c>
      <c r="E153" s="197"/>
      <c r="F153" s="215" t="s">
        <v>641</v>
      </c>
      <c r="G153" s="197"/>
      <c r="H153" s="215" t="s">
        <v>642</v>
      </c>
      <c r="I153" s="209" t="s">
        <v>619</v>
      </c>
    </row>
    <row r="154" spans="1:9" ht="15">
      <c r="A154" s="176"/>
      <c r="B154" s="177"/>
      <c r="C154" s="196" t="s">
        <v>643</v>
      </c>
      <c r="D154" s="216" t="s">
        <v>644</v>
      </c>
      <c r="E154" s="196" t="s">
        <v>643</v>
      </c>
      <c r="F154" s="216" t="s">
        <v>644</v>
      </c>
      <c r="G154" s="196" t="s">
        <v>645</v>
      </c>
      <c r="H154" s="216" t="s">
        <v>644</v>
      </c>
      <c r="I154" s="210"/>
    </row>
    <row r="155" spans="1:9" ht="25.5">
      <c r="A155" s="178" t="s">
        <v>293</v>
      </c>
      <c r="B155" s="187" t="s">
        <v>646</v>
      </c>
      <c r="C155" s="198">
        <v>100</v>
      </c>
      <c r="D155" s="217">
        <f>$I155*C155/100</f>
        <v>0</v>
      </c>
      <c r="E155" s="206">
        <v>0</v>
      </c>
      <c r="F155" s="217">
        <f t="shared" ref="F155:F173" si="32">$I155*E155/100</f>
        <v>0</v>
      </c>
      <c r="G155" s="206">
        <v>0</v>
      </c>
      <c r="H155" s="217">
        <f t="shared" ref="H155:H173" si="33">$I155*G155/100</f>
        <v>0</v>
      </c>
      <c r="I155" s="211">
        <f>'2023-ΠΡΟΫΠ ΑΝΑ ΒΟΜ'!E2</f>
        <v>0</v>
      </c>
    </row>
    <row r="156" spans="1:9" ht="15">
      <c r="A156" s="180" t="s">
        <v>335</v>
      </c>
      <c r="B156" s="187" t="s">
        <v>103</v>
      </c>
      <c r="C156" s="198">
        <v>0</v>
      </c>
      <c r="D156" s="217">
        <f t="shared" ref="D156:D173" si="34">$I156*C156/100</f>
        <v>0</v>
      </c>
      <c r="E156" s="206">
        <v>100</v>
      </c>
      <c r="F156" s="217">
        <f t="shared" si="32"/>
        <v>0</v>
      </c>
      <c r="G156" s="206">
        <v>0</v>
      </c>
      <c r="H156" s="217">
        <f t="shared" si="33"/>
        <v>0</v>
      </c>
      <c r="I156" s="211">
        <f>'2023-ΠΡΟΫΠ ΑΝΑ ΒΟΜ'!E3</f>
        <v>0</v>
      </c>
    </row>
    <row r="157" spans="1:9" ht="15">
      <c r="A157" s="180" t="s">
        <v>335</v>
      </c>
      <c r="B157" s="187" t="s">
        <v>104</v>
      </c>
      <c r="C157" s="198">
        <v>100</v>
      </c>
      <c r="D157" s="217">
        <f t="shared" si="34"/>
        <v>0</v>
      </c>
      <c r="E157" s="206">
        <v>0</v>
      </c>
      <c r="F157" s="217">
        <f t="shared" si="32"/>
        <v>0</v>
      </c>
      <c r="G157" s="206">
        <v>0</v>
      </c>
      <c r="H157" s="217">
        <f t="shared" si="33"/>
        <v>0</v>
      </c>
      <c r="I157" s="211">
        <f>'2023-ΠΡΟΫΠ ΑΝΑ ΒΟΜ'!E5</f>
        <v>0</v>
      </c>
    </row>
    <row r="158" spans="1:9" ht="15">
      <c r="A158" s="178" t="s">
        <v>293</v>
      </c>
      <c r="B158" s="187" t="s">
        <v>91</v>
      </c>
      <c r="C158" s="198">
        <v>25</v>
      </c>
      <c r="D158" s="217">
        <f t="shared" si="34"/>
        <v>0</v>
      </c>
      <c r="E158" s="206">
        <v>75</v>
      </c>
      <c r="F158" s="217">
        <f t="shared" si="32"/>
        <v>0</v>
      </c>
      <c r="G158" s="206">
        <v>0</v>
      </c>
      <c r="H158" s="217">
        <f t="shared" si="33"/>
        <v>0</v>
      </c>
      <c r="I158" s="211">
        <f>'2023-ΠΡΟΫΠ ΑΝΑ ΒΟΜ'!E6</f>
        <v>0</v>
      </c>
    </row>
    <row r="159" spans="1:9" ht="15">
      <c r="A159" s="178" t="s">
        <v>293</v>
      </c>
      <c r="B159" s="187" t="s">
        <v>89</v>
      </c>
      <c r="C159" s="198">
        <v>25</v>
      </c>
      <c r="D159" s="217">
        <f t="shared" si="34"/>
        <v>0</v>
      </c>
      <c r="E159" s="206">
        <v>75</v>
      </c>
      <c r="F159" s="217">
        <f t="shared" si="32"/>
        <v>0</v>
      </c>
      <c r="G159" s="206">
        <v>0</v>
      </c>
      <c r="H159" s="217">
        <f t="shared" si="33"/>
        <v>0</v>
      </c>
      <c r="I159" s="211">
        <f>'2023-ΠΡΟΫΠ ΑΝΑ ΒΟΜ'!E7</f>
        <v>0</v>
      </c>
    </row>
    <row r="160" spans="1:9" ht="15">
      <c r="A160" s="178" t="s">
        <v>293</v>
      </c>
      <c r="B160" s="187" t="s">
        <v>88</v>
      </c>
      <c r="C160" s="198">
        <v>25</v>
      </c>
      <c r="D160" s="217">
        <f t="shared" si="34"/>
        <v>12000</v>
      </c>
      <c r="E160" s="206">
        <v>75</v>
      </c>
      <c r="F160" s="217">
        <f t="shared" si="32"/>
        <v>36000</v>
      </c>
      <c r="G160" s="206">
        <v>0</v>
      </c>
      <c r="H160" s="217">
        <f t="shared" si="33"/>
        <v>0</v>
      </c>
      <c r="I160" s="211">
        <f>'2023-ΠΡΟΫΠ ΑΝΑ ΒΟΜ'!E8</f>
        <v>48000</v>
      </c>
    </row>
    <row r="161" spans="1:9" ht="15">
      <c r="A161" s="178" t="s">
        <v>293</v>
      </c>
      <c r="B161" s="187" t="s">
        <v>105</v>
      </c>
      <c r="C161" s="198">
        <v>0</v>
      </c>
      <c r="D161" s="217">
        <f t="shared" si="34"/>
        <v>0</v>
      </c>
      <c r="E161" s="206">
        <v>0</v>
      </c>
      <c r="F161" s="217">
        <f t="shared" si="32"/>
        <v>0</v>
      </c>
      <c r="G161" s="206">
        <v>100</v>
      </c>
      <c r="H161" s="217">
        <f t="shared" si="33"/>
        <v>43936</v>
      </c>
      <c r="I161" s="211">
        <f>'2023-ΠΡΟΫΠ ΑΝΑ ΒΟΜ'!E9</f>
        <v>43936</v>
      </c>
    </row>
    <row r="162" spans="1:9" ht="15">
      <c r="A162" s="178" t="s">
        <v>293</v>
      </c>
      <c r="B162" s="187" t="s">
        <v>90</v>
      </c>
      <c r="C162" s="198">
        <v>25</v>
      </c>
      <c r="D162" s="217">
        <f t="shared" si="34"/>
        <v>0</v>
      </c>
      <c r="E162" s="206">
        <v>75</v>
      </c>
      <c r="F162" s="217">
        <f t="shared" si="32"/>
        <v>0</v>
      </c>
      <c r="G162" s="206">
        <v>0</v>
      </c>
      <c r="H162" s="217">
        <f t="shared" si="33"/>
        <v>0</v>
      </c>
      <c r="I162" s="211">
        <f>'2023-ΠΡΟΫΠ ΑΝΑ ΒΟΜ'!E10</f>
        <v>0</v>
      </c>
    </row>
    <row r="163" spans="1:9" ht="15">
      <c r="A163" s="178" t="s">
        <v>293</v>
      </c>
      <c r="B163" s="187" t="s">
        <v>92</v>
      </c>
      <c r="C163" s="198">
        <v>25</v>
      </c>
      <c r="D163" s="217">
        <f t="shared" si="34"/>
        <v>0</v>
      </c>
      <c r="E163" s="206">
        <v>75</v>
      </c>
      <c r="F163" s="217">
        <f t="shared" si="32"/>
        <v>0</v>
      </c>
      <c r="G163" s="206">
        <v>0</v>
      </c>
      <c r="H163" s="217">
        <f t="shared" si="33"/>
        <v>0</v>
      </c>
      <c r="I163" s="211">
        <f>'2023-ΠΡΟΫΠ ΑΝΑ ΒΟΜ'!E11</f>
        <v>0</v>
      </c>
    </row>
    <row r="164" spans="1:9" ht="15">
      <c r="A164" s="178" t="s">
        <v>293</v>
      </c>
      <c r="B164" s="187" t="s">
        <v>93</v>
      </c>
      <c r="C164" s="198">
        <v>25</v>
      </c>
      <c r="D164" s="217">
        <f t="shared" si="34"/>
        <v>0</v>
      </c>
      <c r="E164" s="206">
        <v>75</v>
      </c>
      <c r="F164" s="217">
        <f t="shared" si="32"/>
        <v>0</v>
      </c>
      <c r="G164" s="206">
        <v>0</v>
      </c>
      <c r="H164" s="217">
        <f t="shared" si="33"/>
        <v>0</v>
      </c>
      <c r="I164" s="211">
        <f>'2023-ΠΡΟΫΠ ΑΝΑ ΒΟΜ'!E12</f>
        <v>0</v>
      </c>
    </row>
    <row r="165" spans="1:9" ht="15">
      <c r="A165" s="178" t="s">
        <v>293</v>
      </c>
      <c r="B165" s="187" t="s">
        <v>94</v>
      </c>
      <c r="C165" s="198">
        <v>25</v>
      </c>
      <c r="D165" s="217">
        <f t="shared" si="34"/>
        <v>1425</v>
      </c>
      <c r="E165" s="206">
        <v>75</v>
      </c>
      <c r="F165" s="217">
        <f t="shared" si="32"/>
        <v>4275</v>
      </c>
      <c r="G165" s="206">
        <v>0</v>
      </c>
      <c r="H165" s="217">
        <f t="shared" si="33"/>
        <v>0</v>
      </c>
      <c r="I165" s="211">
        <f>'2023-ΠΡΟΫΠ ΑΝΑ ΒΟΜ'!E13</f>
        <v>5700</v>
      </c>
    </row>
    <row r="166" spans="1:9" ht="15">
      <c r="A166" s="181" t="s">
        <v>620</v>
      </c>
      <c r="B166" s="187" t="s">
        <v>95</v>
      </c>
      <c r="C166" s="198">
        <v>25</v>
      </c>
      <c r="D166" s="217">
        <f t="shared" si="34"/>
        <v>0</v>
      </c>
      <c r="E166" s="206">
        <v>75</v>
      </c>
      <c r="F166" s="217">
        <f t="shared" si="32"/>
        <v>0</v>
      </c>
      <c r="G166" s="206">
        <v>0</v>
      </c>
      <c r="H166" s="217">
        <f t="shared" si="33"/>
        <v>0</v>
      </c>
      <c r="I166" s="211">
        <f>'2023-ΠΡΟΫΠ ΑΝΑ ΒΟΜ'!E14</f>
        <v>0</v>
      </c>
    </row>
    <row r="167" spans="1:9" ht="24">
      <c r="A167" s="181" t="s">
        <v>620</v>
      </c>
      <c r="B167" s="188" t="s">
        <v>106</v>
      </c>
      <c r="C167" s="198">
        <v>0</v>
      </c>
      <c r="D167" s="217">
        <f t="shared" si="34"/>
        <v>0</v>
      </c>
      <c r="E167" s="206">
        <v>100</v>
      </c>
      <c r="F167" s="217">
        <f t="shared" si="32"/>
        <v>0</v>
      </c>
      <c r="G167" s="206">
        <v>0</v>
      </c>
      <c r="H167" s="217">
        <f t="shared" si="33"/>
        <v>0</v>
      </c>
      <c r="I167" s="211">
        <f>'2023-ΠΡΟΫΠ ΑΝΑ ΒΟΜ'!E15</f>
        <v>0</v>
      </c>
    </row>
    <row r="168" spans="1:9" ht="22.5">
      <c r="A168" s="181" t="s">
        <v>620</v>
      </c>
      <c r="B168" s="189" t="s">
        <v>656</v>
      </c>
      <c r="C168" s="198">
        <v>25</v>
      </c>
      <c r="D168" s="217">
        <f t="shared" si="34"/>
        <v>2262.5</v>
      </c>
      <c r="E168" s="206">
        <v>75</v>
      </c>
      <c r="F168" s="217">
        <f t="shared" si="32"/>
        <v>6787.5</v>
      </c>
      <c r="G168" s="206">
        <v>0</v>
      </c>
      <c r="H168" s="217">
        <f t="shared" si="33"/>
        <v>0</v>
      </c>
      <c r="I168" s="211">
        <f>'2023-ΠΡΟΫΠ ΑΝΑ ΒΟΜ'!E16</f>
        <v>9050</v>
      </c>
    </row>
    <row r="169" spans="1:9" ht="22.5">
      <c r="A169" s="180" t="s">
        <v>335</v>
      </c>
      <c r="B169" s="190" t="s">
        <v>655</v>
      </c>
      <c r="C169" s="198">
        <v>25</v>
      </c>
      <c r="D169" s="217">
        <f t="shared" si="34"/>
        <v>650</v>
      </c>
      <c r="E169" s="206">
        <v>75</v>
      </c>
      <c r="F169" s="217">
        <f t="shared" si="32"/>
        <v>1950</v>
      </c>
      <c r="G169" s="206">
        <v>0</v>
      </c>
      <c r="H169" s="217">
        <f t="shared" si="33"/>
        <v>0</v>
      </c>
      <c r="I169" s="211">
        <f>'2023-ΠΡΟΫΠ ΑΝΑ ΒΟΜ'!E17</f>
        <v>2600</v>
      </c>
    </row>
    <row r="170" spans="1:9" ht="15">
      <c r="A170" s="181" t="s">
        <v>620</v>
      </c>
      <c r="B170" s="187" t="s">
        <v>108</v>
      </c>
      <c r="C170" s="198">
        <v>0</v>
      </c>
      <c r="D170" s="217">
        <f t="shared" si="34"/>
        <v>0</v>
      </c>
      <c r="E170" s="206">
        <v>100</v>
      </c>
      <c r="F170" s="217">
        <f t="shared" si="32"/>
        <v>3867.66</v>
      </c>
      <c r="G170" s="206">
        <v>0</v>
      </c>
      <c r="H170" s="217">
        <f t="shared" si="33"/>
        <v>0</v>
      </c>
      <c r="I170" s="211">
        <f>'2023-ΠΡΟΫΠ ΑΝΑ ΒΟΜ'!E18</f>
        <v>3867.66</v>
      </c>
    </row>
    <row r="171" spans="1:9" ht="25.5">
      <c r="A171" s="178" t="s">
        <v>293</v>
      </c>
      <c r="B171" s="191" t="s">
        <v>657</v>
      </c>
      <c r="C171" s="198">
        <v>0</v>
      </c>
      <c r="D171" s="217">
        <f t="shared" si="34"/>
        <v>0</v>
      </c>
      <c r="E171" s="206">
        <v>0</v>
      </c>
      <c r="F171" s="217">
        <f t="shared" si="32"/>
        <v>0</v>
      </c>
      <c r="G171" s="206">
        <v>100</v>
      </c>
      <c r="H171" s="217">
        <f t="shared" si="33"/>
        <v>0</v>
      </c>
      <c r="I171" s="211">
        <f>'2023-ΠΡΟΫΠ ΑΝΑ ΒΟΜ'!E19</f>
        <v>0</v>
      </c>
    </row>
    <row r="172" spans="1:9" ht="25.5">
      <c r="A172" s="180" t="s">
        <v>335</v>
      </c>
      <c r="B172" s="187" t="s">
        <v>96</v>
      </c>
      <c r="C172" s="198">
        <v>0</v>
      </c>
      <c r="D172" s="217">
        <f t="shared" si="34"/>
        <v>0</v>
      </c>
      <c r="E172" s="206">
        <v>0</v>
      </c>
      <c r="F172" s="217">
        <f t="shared" si="32"/>
        <v>0</v>
      </c>
      <c r="G172" s="206">
        <v>100</v>
      </c>
      <c r="H172" s="217">
        <f t="shared" si="33"/>
        <v>0</v>
      </c>
      <c r="I172" s="211">
        <f>'2023-ΠΡΟΫΠ ΑΝΑ ΒΟΜ'!E20</f>
        <v>0</v>
      </c>
    </row>
    <row r="173" spans="1:9" ht="15.75" thickBot="1">
      <c r="A173" s="181" t="s">
        <v>620</v>
      </c>
      <c r="B173" s="192" t="s">
        <v>110</v>
      </c>
      <c r="C173" s="198">
        <v>25</v>
      </c>
      <c r="D173" s="217">
        <f t="shared" si="34"/>
        <v>2136.5</v>
      </c>
      <c r="E173" s="206">
        <v>75</v>
      </c>
      <c r="F173" s="217">
        <f t="shared" si="32"/>
        <v>6409.5</v>
      </c>
      <c r="G173" s="206">
        <v>0</v>
      </c>
      <c r="H173" s="217">
        <f t="shared" si="33"/>
        <v>0</v>
      </c>
      <c r="I173" s="211">
        <f>'2023-ΠΡΟΫΠ ΑΝΑ ΒΟΜ'!E21</f>
        <v>8546</v>
      </c>
    </row>
    <row r="174" spans="1:9" ht="15.75" thickBot="1">
      <c r="A174" s="182"/>
      <c r="B174" s="193" t="s">
        <v>622</v>
      </c>
      <c r="C174" s="199"/>
      <c r="D174" s="218">
        <f>SUM(D155:D173)</f>
        <v>18474</v>
      </c>
      <c r="E174" s="207"/>
      <c r="F174" s="218">
        <f>SUM(F155:F173)</f>
        <v>59289.66</v>
      </c>
      <c r="G174" s="207"/>
      <c r="H174" s="218">
        <f>SUM(H155:H173)</f>
        <v>43936</v>
      </c>
      <c r="I174" s="212">
        <f>SUM(I155:I173)</f>
        <v>121699.66</v>
      </c>
    </row>
    <row r="175" spans="1:9" ht="15">
      <c r="A175" s="178" t="s">
        <v>293</v>
      </c>
      <c r="B175" s="194" t="s">
        <v>623</v>
      </c>
      <c r="C175" s="198">
        <v>0</v>
      </c>
      <c r="D175" s="217" t="e">
        <f t="shared" ref="D175:D179" si="35">$I175*C175/100</f>
        <v>#REF!</v>
      </c>
      <c r="E175" s="206">
        <v>100</v>
      </c>
      <c r="F175" s="217" t="e">
        <f t="shared" ref="F175:F179" si="36">$I175*E175/100</f>
        <v>#REF!</v>
      </c>
      <c r="G175" s="206">
        <v>0</v>
      </c>
      <c r="H175" s="217" t="e">
        <f t="shared" ref="H175:H179" si="37">$I175*G175/100</f>
        <v>#REF!</v>
      </c>
      <c r="I175" s="211" t="e">
        <f>'2023-ΠΡΟΫΠ ΑΝΑ ΒΟΜ'!#REF!</f>
        <v>#REF!</v>
      </c>
    </row>
    <row r="176" spans="1:9" ht="15">
      <c r="A176" s="178" t="s">
        <v>293</v>
      </c>
      <c r="B176" s="194" t="s">
        <v>101</v>
      </c>
      <c r="C176" s="198">
        <v>0</v>
      </c>
      <c r="D176" s="217">
        <f t="shared" si="35"/>
        <v>0</v>
      </c>
      <c r="E176" s="206">
        <v>100</v>
      </c>
      <c r="F176" s="217">
        <f t="shared" si="36"/>
        <v>0</v>
      </c>
      <c r="G176" s="206">
        <v>0</v>
      </c>
      <c r="H176" s="217">
        <f t="shared" si="37"/>
        <v>0</v>
      </c>
      <c r="I176" s="211">
        <f>'2023-ΠΡΟΫΠ ΑΝΑ ΒΟΜ'!E23</f>
        <v>0</v>
      </c>
    </row>
    <row r="177" spans="1:9" ht="15">
      <c r="A177" s="178" t="s">
        <v>293</v>
      </c>
      <c r="B177" s="194" t="s">
        <v>99</v>
      </c>
      <c r="C177" s="198">
        <v>0</v>
      </c>
      <c r="D177" s="217">
        <f t="shared" si="35"/>
        <v>0</v>
      </c>
      <c r="E177" s="206">
        <v>0</v>
      </c>
      <c r="F177" s="217">
        <f t="shared" si="36"/>
        <v>0</v>
      </c>
      <c r="G177" s="206">
        <v>100</v>
      </c>
      <c r="H177" s="217">
        <f t="shared" si="37"/>
        <v>0</v>
      </c>
      <c r="I177" s="211">
        <f>'2023-ΠΡΟΫΠ ΑΝΑ ΒΟΜ'!E24</f>
        <v>0</v>
      </c>
    </row>
    <row r="178" spans="1:9" ht="15">
      <c r="A178" s="178" t="s">
        <v>293</v>
      </c>
      <c r="B178" s="194" t="s">
        <v>98</v>
      </c>
      <c r="C178" s="198">
        <v>0</v>
      </c>
      <c r="D178" s="217">
        <f t="shared" si="35"/>
        <v>0</v>
      </c>
      <c r="E178" s="206">
        <v>100</v>
      </c>
      <c r="F178" s="217">
        <f t="shared" si="36"/>
        <v>0</v>
      </c>
      <c r="G178" s="206">
        <v>0</v>
      </c>
      <c r="H178" s="217">
        <f t="shared" si="37"/>
        <v>0</v>
      </c>
      <c r="I178" s="211">
        <f>'2023-ΠΡΟΫΠ ΑΝΑ ΒΟΜ'!E25</f>
        <v>0</v>
      </c>
    </row>
    <row r="179" spans="1:9" ht="15.75" thickBot="1">
      <c r="A179" s="328" t="s">
        <v>293</v>
      </c>
      <c r="B179" s="329" t="s">
        <v>733</v>
      </c>
      <c r="C179" s="333">
        <v>0</v>
      </c>
      <c r="D179" s="217">
        <f t="shared" si="35"/>
        <v>0</v>
      </c>
      <c r="E179" s="334">
        <v>0</v>
      </c>
      <c r="F179" s="217">
        <f t="shared" si="36"/>
        <v>0</v>
      </c>
      <c r="G179" s="334">
        <v>100</v>
      </c>
      <c r="H179" s="217">
        <f t="shared" si="37"/>
        <v>0</v>
      </c>
      <c r="I179" s="335">
        <f>'2023-ΠΡΟΫΠ ΑΝΑ ΒΟΜ'!E26</f>
        <v>0</v>
      </c>
    </row>
    <row r="180" spans="1:9" ht="15.75" thickBot="1">
      <c r="B180" s="195" t="s">
        <v>647</v>
      </c>
      <c r="C180" s="200"/>
      <c r="D180" s="222" t="e">
        <f>SUM(D174:D179)</f>
        <v>#REF!</v>
      </c>
      <c r="E180" s="200"/>
      <c r="F180" s="222" t="e">
        <f>SUM(F174:F179)</f>
        <v>#REF!</v>
      </c>
      <c r="G180" s="208"/>
      <c r="H180" s="222" t="e">
        <f>SUM(H174:H179)</f>
        <v>#REF!</v>
      </c>
      <c r="I180" s="213" t="e">
        <f>SUM(I174:I179)</f>
        <v>#REF!</v>
      </c>
    </row>
    <row r="181" spans="1:9" ht="13.5" thickBot="1"/>
    <row r="182" spans="1:9" ht="15">
      <c r="A182" s="176"/>
      <c r="B182" s="177" t="s">
        <v>653</v>
      </c>
      <c r="C182" s="197"/>
      <c r="D182" s="215" t="s">
        <v>640</v>
      </c>
      <c r="E182" s="197"/>
      <c r="F182" s="215" t="s">
        <v>641</v>
      </c>
      <c r="G182" s="197"/>
      <c r="H182" s="215" t="s">
        <v>642</v>
      </c>
      <c r="I182" s="209" t="s">
        <v>619</v>
      </c>
    </row>
    <row r="183" spans="1:9" ht="15">
      <c r="A183" s="176"/>
      <c r="B183" s="177"/>
      <c r="C183" s="196" t="s">
        <v>643</v>
      </c>
      <c r="D183" s="216" t="s">
        <v>644</v>
      </c>
      <c r="E183" s="196" t="s">
        <v>643</v>
      </c>
      <c r="F183" s="216" t="s">
        <v>644</v>
      </c>
      <c r="G183" s="196" t="s">
        <v>645</v>
      </c>
      <c r="H183" s="216" t="s">
        <v>644</v>
      </c>
      <c r="I183" s="210"/>
    </row>
    <row r="184" spans="1:9" ht="25.5">
      <c r="A184" s="178" t="s">
        <v>293</v>
      </c>
      <c r="B184" s="187" t="s">
        <v>646</v>
      </c>
      <c r="C184" s="198">
        <v>100</v>
      </c>
      <c r="D184" s="217">
        <f>$I184*C184/100</f>
        <v>0</v>
      </c>
      <c r="E184" s="206">
        <v>0</v>
      </c>
      <c r="F184" s="217">
        <f t="shared" ref="F184:F202" si="38">$I184*E184/100</f>
        <v>0</v>
      </c>
      <c r="G184" s="206">
        <v>0</v>
      </c>
      <c r="H184" s="217">
        <f t="shared" ref="H184:H202" si="39">$I184*G184/100</f>
        <v>0</v>
      </c>
      <c r="I184" s="211">
        <f>'2023-ΠΡΟΫΠ ΑΝΑ ΒΟΜ'!C2</f>
        <v>0</v>
      </c>
    </row>
    <row r="185" spans="1:9" ht="15">
      <c r="A185" s="180" t="s">
        <v>335</v>
      </c>
      <c r="B185" s="187" t="s">
        <v>103</v>
      </c>
      <c r="C185" s="198">
        <v>0</v>
      </c>
      <c r="D185" s="217">
        <f t="shared" ref="D185:D202" si="40">$I185*C185/100</f>
        <v>0</v>
      </c>
      <c r="E185" s="206">
        <v>100</v>
      </c>
      <c r="F185" s="217">
        <f t="shared" si="38"/>
        <v>0</v>
      </c>
      <c r="G185" s="206">
        <v>0</v>
      </c>
      <c r="H185" s="217">
        <f t="shared" si="39"/>
        <v>0</v>
      </c>
      <c r="I185" s="211">
        <f>'2023-ΠΡΟΫΠ ΑΝΑ ΒΟΜ'!C3</f>
        <v>0</v>
      </c>
    </row>
    <row r="186" spans="1:9" ht="15">
      <c r="A186" s="180" t="s">
        <v>335</v>
      </c>
      <c r="B186" s="187" t="s">
        <v>104</v>
      </c>
      <c r="C186" s="198">
        <v>100</v>
      </c>
      <c r="D186" s="217">
        <f t="shared" si="40"/>
        <v>0</v>
      </c>
      <c r="E186" s="206">
        <v>0</v>
      </c>
      <c r="F186" s="217">
        <f t="shared" si="38"/>
        <v>0</v>
      </c>
      <c r="G186" s="206">
        <v>0</v>
      </c>
      <c r="H186" s="217">
        <f t="shared" si="39"/>
        <v>0</v>
      </c>
      <c r="I186" s="211">
        <f>'2023-ΠΡΟΫΠ ΑΝΑ ΒΟΜ'!C5</f>
        <v>0</v>
      </c>
    </row>
    <row r="187" spans="1:9" ht="15">
      <c r="A187" s="178" t="s">
        <v>293</v>
      </c>
      <c r="B187" s="187" t="s">
        <v>91</v>
      </c>
      <c r="C187" s="198">
        <v>25</v>
      </c>
      <c r="D187" s="217">
        <f t="shared" si="40"/>
        <v>0</v>
      </c>
      <c r="E187" s="206">
        <v>75</v>
      </c>
      <c r="F187" s="217">
        <f t="shared" si="38"/>
        <v>0</v>
      </c>
      <c r="G187" s="206">
        <v>0</v>
      </c>
      <c r="H187" s="217">
        <f t="shared" si="39"/>
        <v>0</v>
      </c>
      <c r="I187" s="211">
        <f>'2023-ΠΡΟΫΠ ΑΝΑ ΒΟΜ'!C6</f>
        <v>0</v>
      </c>
    </row>
    <row r="188" spans="1:9" ht="15">
      <c r="A188" s="178" t="s">
        <v>293</v>
      </c>
      <c r="B188" s="187" t="s">
        <v>89</v>
      </c>
      <c r="C188" s="198">
        <v>25</v>
      </c>
      <c r="D188" s="217">
        <f t="shared" si="40"/>
        <v>0</v>
      </c>
      <c r="E188" s="206">
        <v>75</v>
      </c>
      <c r="F188" s="217">
        <f t="shared" si="38"/>
        <v>0</v>
      </c>
      <c r="G188" s="206">
        <v>0</v>
      </c>
      <c r="H188" s="217">
        <f t="shared" si="39"/>
        <v>0</v>
      </c>
      <c r="I188" s="211">
        <f>'2023-ΠΡΟΫΠ ΑΝΑ ΒΟΜ'!C7</f>
        <v>0</v>
      </c>
    </row>
    <row r="189" spans="1:9" ht="15">
      <c r="A189" s="178" t="s">
        <v>293</v>
      </c>
      <c r="B189" s="187" t="s">
        <v>88</v>
      </c>
      <c r="C189" s="198">
        <v>25</v>
      </c>
      <c r="D189" s="217">
        <f t="shared" si="40"/>
        <v>27275</v>
      </c>
      <c r="E189" s="206">
        <v>75</v>
      </c>
      <c r="F189" s="217">
        <f t="shared" si="38"/>
        <v>81825</v>
      </c>
      <c r="G189" s="206">
        <v>0</v>
      </c>
      <c r="H189" s="217">
        <f t="shared" si="39"/>
        <v>0</v>
      </c>
      <c r="I189" s="211">
        <f>'2023-ΠΡΟΫΠ ΑΝΑ ΒΟΜ'!C8</f>
        <v>109100</v>
      </c>
    </row>
    <row r="190" spans="1:9" ht="15">
      <c r="A190" s="178" t="s">
        <v>293</v>
      </c>
      <c r="B190" s="187" t="s">
        <v>105</v>
      </c>
      <c r="C190" s="198">
        <v>0</v>
      </c>
      <c r="D190" s="217">
        <f t="shared" si="40"/>
        <v>0</v>
      </c>
      <c r="E190" s="206">
        <v>0</v>
      </c>
      <c r="F190" s="217">
        <f t="shared" si="38"/>
        <v>0</v>
      </c>
      <c r="G190" s="206">
        <v>100</v>
      </c>
      <c r="H190" s="217">
        <f t="shared" si="39"/>
        <v>107485.6</v>
      </c>
      <c r="I190" s="211">
        <f>'2023-ΠΡΟΫΠ ΑΝΑ ΒΟΜ'!C9</f>
        <v>107485.6</v>
      </c>
    </row>
    <row r="191" spans="1:9" ht="15">
      <c r="A191" s="178" t="s">
        <v>293</v>
      </c>
      <c r="B191" s="187" t="s">
        <v>90</v>
      </c>
      <c r="C191" s="198">
        <v>25</v>
      </c>
      <c r="D191" s="217">
        <f t="shared" si="40"/>
        <v>3500</v>
      </c>
      <c r="E191" s="206">
        <v>75</v>
      </c>
      <c r="F191" s="217">
        <f t="shared" si="38"/>
        <v>10500</v>
      </c>
      <c r="G191" s="206">
        <v>0</v>
      </c>
      <c r="H191" s="217">
        <f t="shared" si="39"/>
        <v>0</v>
      </c>
      <c r="I191" s="211">
        <f>'2023-ΠΡΟΫΠ ΑΝΑ ΒΟΜ'!C10</f>
        <v>14000</v>
      </c>
    </row>
    <row r="192" spans="1:9" ht="15">
      <c r="A192" s="178" t="s">
        <v>293</v>
      </c>
      <c r="B192" s="187" t="s">
        <v>92</v>
      </c>
      <c r="C192" s="198">
        <v>25</v>
      </c>
      <c r="D192" s="217">
        <f t="shared" si="40"/>
        <v>177.5</v>
      </c>
      <c r="E192" s="206">
        <v>75</v>
      </c>
      <c r="F192" s="217">
        <f t="shared" si="38"/>
        <v>532.5</v>
      </c>
      <c r="G192" s="206">
        <v>0</v>
      </c>
      <c r="H192" s="217">
        <f t="shared" si="39"/>
        <v>0</v>
      </c>
      <c r="I192" s="211">
        <f>'2023-ΠΡΟΫΠ ΑΝΑ ΒΟΜ'!C11</f>
        <v>710</v>
      </c>
    </row>
    <row r="193" spans="1:9" ht="15">
      <c r="A193" s="178" t="s">
        <v>293</v>
      </c>
      <c r="B193" s="187" t="s">
        <v>93</v>
      </c>
      <c r="C193" s="198">
        <v>25</v>
      </c>
      <c r="D193" s="217">
        <f t="shared" si="40"/>
        <v>0</v>
      </c>
      <c r="E193" s="206">
        <v>75</v>
      </c>
      <c r="F193" s="217">
        <f t="shared" si="38"/>
        <v>0</v>
      </c>
      <c r="G193" s="206">
        <v>0</v>
      </c>
      <c r="H193" s="217">
        <f t="shared" si="39"/>
        <v>0</v>
      </c>
      <c r="I193" s="211">
        <f>'2023-ΠΡΟΫΠ ΑΝΑ ΒΟΜ'!C12</f>
        <v>0</v>
      </c>
    </row>
    <row r="194" spans="1:9" ht="15">
      <c r="A194" s="178" t="s">
        <v>293</v>
      </c>
      <c r="B194" s="187" t="s">
        <v>94</v>
      </c>
      <c r="C194" s="198">
        <v>25</v>
      </c>
      <c r="D194" s="217">
        <f t="shared" si="40"/>
        <v>17500</v>
      </c>
      <c r="E194" s="206">
        <v>75</v>
      </c>
      <c r="F194" s="217">
        <f t="shared" si="38"/>
        <v>52500</v>
      </c>
      <c r="G194" s="206">
        <v>0</v>
      </c>
      <c r="H194" s="217">
        <f t="shared" si="39"/>
        <v>0</v>
      </c>
      <c r="I194" s="211">
        <f>'2023-ΠΡΟΫΠ ΑΝΑ ΒΟΜ'!C13</f>
        <v>70000</v>
      </c>
    </row>
    <row r="195" spans="1:9" ht="15">
      <c r="A195" s="181" t="s">
        <v>620</v>
      </c>
      <c r="B195" s="187" t="s">
        <v>95</v>
      </c>
      <c r="C195" s="198">
        <v>25</v>
      </c>
      <c r="D195" s="217">
        <f t="shared" si="40"/>
        <v>0</v>
      </c>
      <c r="E195" s="206">
        <v>75</v>
      </c>
      <c r="F195" s="217">
        <f t="shared" si="38"/>
        <v>0</v>
      </c>
      <c r="G195" s="206">
        <v>0</v>
      </c>
      <c r="H195" s="217">
        <f t="shared" si="39"/>
        <v>0</v>
      </c>
      <c r="I195" s="211">
        <f>'2023-ΠΡΟΫΠ ΑΝΑ ΒΟΜ'!C14</f>
        <v>0</v>
      </c>
    </row>
    <row r="196" spans="1:9" ht="24">
      <c r="A196" s="181" t="s">
        <v>620</v>
      </c>
      <c r="B196" s="188" t="s">
        <v>106</v>
      </c>
      <c r="C196" s="198">
        <v>0</v>
      </c>
      <c r="D196" s="217">
        <f t="shared" si="40"/>
        <v>0</v>
      </c>
      <c r="E196" s="206">
        <v>100</v>
      </c>
      <c r="F196" s="217">
        <f t="shared" si="38"/>
        <v>0</v>
      </c>
      <c r="G196" s="206">
        <v>0</v>
      </c>
      <c r="H196" s="217">
        <f t="shared" si="39"/>
        <v>0</v>
      </c>
      <c r="I196" s="211">
        <f>'2023-ΠΡΟΫΠ ΑΝΑ ΒΟΜ'!C15</f>
        <v>0</v>
      </c>
    </row>
    <row r="197" spans="1:9" ht="22.5">
      <c r="A197" s="181" t="s">
        <v>620</v>
      </c>
      <c r="B197" s="189" t="s">
        <v>656</v>
      </c>
      <c r="C197" s="198">
        <v>25</v>
      </c>
      <c r="D197" s="217">
        <f t="shared" si="40"/>
        <v>8689.8974999999991</v>
      </c>
      <c r="E197" s="206">
        <v>75</v>
      </c>
      <c r="F197" s="217">
        <f t="shared" si="38"/>
        <v>26069.692499999994</v>
      </c>
      <c r="G197" s="206">
        <v>0</v>
      </c>
      <c r="H197" s="217">
        <f t="shared" si="39"/>
        <v>0</v>
      </c>
      <c r="I197" s="211">
        <f>'2023-ΠΡΟΫΠ ΑΝΑ ΒΟΜ'!C16</f>
        <v>34759.589999999997</v>
      </c>
    </row>
    <row r="198" spans="1:9" ht="22.5">
      <c r="A198" s="180" t="s">
        <v>335</v>
      </c>
      <c r="B198" s="190" t="s">
        <v>655</v>
      </c>
      <c r="C198" s="198">
        <v>25</v>
      </c>
      <c r="D198" s="217">
        <f t="shared" si="40"/>
        <v>8250.2250000000004</v>
      </c>
      <c r="E198" s="206">
        <v>75</v>
      </c>
      <c r="F198" s="217">
        <f t="shared" si="38"/>
        <v>24750.674999999999</v>
      </c>
      <c r="G198" s="206">
        <v>0</v>
      </c>
      <c r="H198" s="217">
        <f t="shared" si="39"/>
        <v>0</v>
      </c>
      <c r="I198" s="211">
        <f>'2023-ΠΡΟΫΠ ΑΝΑ ΒΟΜ'!C17</f>
        <v>33000.9</v>
      </c>
    </row>
    <row r="199" spans="1:9" ht="15">
      <c r="A199" s="181" t="s">
        <v>620</v>
      </c>
      <c r="B199" s="187" t="s">
        <v>108</v>
      </c>
      <c r="C199" s="198">
        <v>0</v>
      </c>
      <c r="D199" s="217">
        <f t="shared" si="40"/>
        <v>0</v>
      </c>
      <c r="E199" s="206">
        <v>100</v>
      </c>
      <c r="F199" s="217">
        <f t="shared" si="38"/>
        <v>12408.04</v>
      </c>
      <c r="G199" s="206">
        <v>0</v>
      </c>
      <c r="H199" s="217">
        <f t="shared" si="39"/>
        <v>0</v>
      </c>
      <c r="I199" s="211">
        <f>'2023-ΠΡΟΫΠ ΑΝΑ ΒΟΜ'!C18</f>
        <v>12408.04</v>
      </c>
    </row>
    <row r="200" spans="1:9" ht="25.5">
      <c r="A200" s="178" t="s">
        <v>293</v>
      </c>
      <c r="B200" s="191" t="s">
        <v>657</v>
      </c>
      <c r="C200" s="198">
        <v>0</v>
      </c>
      <c r="D200" s="217">
        <f t="shared" si="40"/>
        <v>0</v>
      </c>
      <c r="E200" s="206">
        <v>0</v>
      </c>
      <c r="F200" s="217">
        <f t="shared" si="38"/>
        <v>0</v>
      </c>
      <c r="G200" s="206">
        <v>100</v>
      </c>
      <c r="H200" s="217">
        <f t="shared" si="39"/>
        <v>94500</v>
      </c>
      <c r="I200" s="211">
        <f>'2023-ΠΡΟΫΠ ΑΝΑ ΒΟΜ'!C19</f>
        <v>94500</v>
      </c>
    </row>
    <row r="201" spans="1:9" ht="25.5">
      <c r="A201" s="180" t="s">
        <v>335</v>
      </c>
      <c r="B201" s="187" t="s">
        <v>96</v>
      </c>
      <c r="C201" s="198">
        <v>0</v>
      </c>
      <c r="D201" s="217">
        <f t="shared" si="40"/>
        <v>0</v>
      </c>
      <c r="E201" s="206">
        <v>0</v>
      </c>
      <c r="F201" s="217">
        <f t="shared" si="38"/>
        <v>0</v>
      </c>
      <c r="G201" s="206">
        <v>100</v>
      </c>
      <c r="H201" s="217">
        <f t="shared" si="39"/>
        <v>0</v>
      </c>
      <c r="I201" s="211">
        <f>'2023-ΠΡΟΫΠ ΑΝΑ ΒΟΜ'!C20</f>
        <v>0</v>
      </c>
    </row>
    <row r="202" spans="1:9" ht="15.75" thickBot="1">
      <c r="A202" s="181" t="s">
        <v>620</v>
      </c>
      <c r="B202" s="192" t="s">
        <v>110</v>
      </c>
      <c r="C202" s="198">
        <v>25</v>
      </c>
      <c r="D202" s="217">
        <f t="shared" si="40"/>
        <v>13519.887500000001</v>
      </c>
      <c r="E202" s="206">
        <v>75</v>
      </c>
      <c r="F202" s="217">
        <f t="shared" si="38"/>
        <v>40559.662499999999</v>
      </c>
      <c r="G202" s="206">
        <v>0</v>
      </c>
      <c r="H202" s="217">
        <f t="shared" si="39"/>
        <v>0</v>
      </c>
      <c r="I202" s="211">
        <f>'2023-ΠΡΟΫΠ ΑΝΑ ΒΟΜ'!C21</f>
        <v>54079.55</v>
      </c>
    </row>
    <row r="203" spans="1:9" ht="15.75" thickBot="1">
      <c r="A203" s="182"/>
      <c r="B203" s="193" t="s">
        <v>622</v>
      </c>
      <c r="C203" s="199"/>
      <c r="D203" s="218">
        <f>SUM(D184:D202)</f>
        <v>78912.509999999995</v>
      </c>
      <c r="E203" s="207"/>
      <c r="F203" s="218">
        <f>SUM(F184:F202)</f>
        <v>249145.57</v>
      </c>
      <c r="G203" s="207"/>
      <c r="H203" s="218">
        <f>SUM(H184:H202)</f>
        <v>201985.6</v>
      </c>
      <c r="I203" s="212">
        <f>SUM(I184:I202)</f>
        <v>530043.67999999993</v>
      </c>
    </row>
    <row r="204" spans="1:9" ht="15">
      <c r="A204" s="178" t="s">
        <v>293</v>
      </c>
      <c r="B204" s="194" t="s">
        <v>623</v>
      </c>
      <c r="C204" s="198">
        <v>0</v>
      </c>
      <c r="D204" s="217" t="e">
        <f t="shared" ref="D204:D208" si="41">$I204*C204/100</f>
        <v>#REF!</v>
      </c>
      <c r="E204" s="206">
        <v>100</v>
      </c>
      <c r="F204" s="217" t="e">
        <f t="shared" ref="F204:F208" si="42">$I204*E204/100</f>
        <v>#REF!</v>
      </c>
      <c r="G204" s="206">
        <v>0</v>
      </c>
      <c r="H204" s="217" t="e">
        <f t="shared" ref="H204:H208" si="43">$I204*G204/100</f>
        <v>#REF!</v>
      </c>
      <c r="I204" s="211" t="e">
        <f>'2023-ΠΡΟΫΠ ΑΝΑ ΒΟΜ'!#REF!</f>
        <v>#REF!</v>
      </c>
    </row>
    <row r="205" spans="1:9" ht="15">
      <c r="A205" s="178" t="s">
        <v>293</v>
      </c>
      <c r="B205" s="194" t="s">
        <v>101</v>
      </c>
      <c r="C205" s="198">
        <v>0</v>
      </c>
      <c r="D205" s="217">
        <f t="shared" si="41"/>
        <v>0</v>
      </c>
      <c r="E205" s="206">
        <v>100</v>
      </c>
      <c r="F205" s="217">
        <f t="shared" si="42"/>
        <v>0</v>
      </c>
      <c r="G205" s="206">
        <v>0</v>
      </c>
      <c r="H205" s="217">
        <f t="shared" si="43"/>
        <v>0</v>
      </c>
      <c r="I205" s="211">
        <f>'2023-ΠΡΟΫΠ ΑΝΑ ΒΟΜ'!C23</f>
        <v>0</v>
      </c>
    </row>
    <row r="206" spans="1:9" ht="15">
      <c r="A206" s="178" t="s">
        <v>293</v>
      </c>
      <c r="B206" s="194" t="s">
        <v>99</v>
      </c>
      <c r="C206" s="198">
        <v>0</v>
      </c>
      <c r="D206" s="217">
        <f t="shared" si="41"/>
        <v>0</v>
      </c>
      <c r="E206" s="206">
        <v>0</v>
      </c>
      <c r="F206" s="217">
        <f t="shared" si="42"/>
        <v>0</v>
      </c>
      <c r="G206" s="206">
        <v>100</v>
      </c>
      <c r="H206" s="217">
        <f t="shared" si="43"/>
        <v>0</v>
      </c>
      <c r="I206" s="211">
        <f>'2023-ΠΡΟΫΠ ΑΝΑ ΒΟΜ'!C24</f>
        <v>0</v>
      </c>
    </row>
    <row r="207" spans="1:9" ht="15">
      <c r="A207" s="178" t="s">
        <v>293</v>
      </c>
      <c r="B207" s="194" t="s">
        <v>98</v>
      </c>
      <c r="C207" s="198">
        <v>0</v>
      </c>
      <c r="D207" s="217">
        <f t="shared" si="41"/>
        <v>0</v>
      </c>
      <c r="E207" s="206">
        <v>100</v>
      </c>
      <c r="F207" s="217">
        <f t="shared" si="42"/>
        <v>0</v>
      </c>
      <c r="G207" s="206">
        <v>0</v>
      </c>
      <c r="H207" s="217">
        <f t="shared" si="43"/>
        <v>0</v>
      </c>
      <c r="I207" s="211">
        <f>'2023-ΠΡΟΫΠ ΑΝΑ ΒΟΜ'!C25</f>
        <v>0</v>
      </c>
    </row>
    <row r="208" spans="1:9" ht="15.75" thickBot="1">
      <c r="A208" s="328" t="s">
        <v>293</v>
      </c>
      <c r="B208" s="329" t="s">
        <v>733</v>
      </c>
      <c r="C208" s="333">
        <v>0</v>
      </c>
      <c r="D208" s="217">
        <f t="shared" si="41"/>
        <v>0</v>
      </c>
      <c r="E208" s="334">
        <v>0</v>
      </c>
      <c r="F208" s="217">
        <f t="shared" si="42"/>
        <v>0</v>
      </c>
      <c r="G208" s="334">
        <v>100</v>
      </c>
      <c r="H208" s="217">
        <f t="shared" si="43"/>
        <v>0</v>
      </c>
      <c r="I208" s="335">
        <f>'2023-ΠΡΟΫΠ ΑΝΑ ΒΟΜ'!C26</f>
        <v>0</v>
      </c>
    </row>
    <row r="209" spans="2:9" ht="15.75" thickBot="1">
      <c r="B209" s="195" t="s">
        <v>647</v>
      </c>
      <c r="C209" s="200"/>
      <c r="D209" s="222" t="e">
        <f>SUM(D203:D208)</f>
        <v>#REF!</v>
      </c>
      <c r="E209" s="200"/>
      <c r="F209" s="222" t="e">
        <f>SUM(F203:F208)</f>
        <v>#REF!</v>
      </c>
      <c r="G209" s="208"/>
      <c r="H209" s="222" t="e">
        <f>SUM(H203:H208)</f>
        <v>#REF!</v>
      </c>
      <c r="I209" s="213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2023_ΠΡΟΒΛ Έσοδα-Έξοδα</vt:lpstr>
      <vt:lpstr>2023 ΠΡΟΥΠΟΛΟΓΙΣΜΟΣ_ΑΝΑ (ΚΑΕ)</vt:lpstr>
      <vt:lpstr>2023 ΠΡΟΥΠΟΛΟΓΙΣΜΟΣ</vt:lpstr>
      <vt:lpstr>2023-ΠΡΟΫΠ ΑΝΑ ΒΟΜ</vt:lpstr>
      <vt:lpstr>01_ΜΥΤ 2023 ΛΙΣΤΑ ΑΝΑΓΚΩΝ</vt:lpstr>
      <vt:lpstr>02_ΧΙΟ 2023 ΛΙΣΤΑ ΑΝΑΓΚΩΝ</vt:lpstr>
      <vt:lpstr>03_ΛΗΜ 2023 ΛΙΣΤΑ ΑΝΑΓΚΩΝ</vt:lpstr>
      <vt:lpstr>04_ΣΑΜ 2023 ΛΙΣΤΑ ΑΝΑΓΚΩΝ</vt:lpstr>
      <vt:lpstr>05_ΡΟΔ 2023 ΛΙΣΤΑ ΑΝΑΓΚΩΝ</vt:lpstr>
      <vt:lpstr>06_ΣΥΡ 2023 ΛΙΣΤΑ ΑΝΑΓΚΩΝ</vt:lpstr>
      <vt:lpstr>07_ΚΕΝΤ 2023 ΛΙΣΤΑ ΑΝΑΓΚΩΝ</vt:lpstr>
      <vt:lpstr>01_ΒΙΒ 2023 ΛΙΣΤΑ ΑΝΑΓΚΩΝ</vt:lpstr>
      <vt:lpstr>01_ΑΘΗ 2023 ΛΙΣΤΑ ΑΝΑΓΚΩΝ</vt:lpstr>
      <vt:lpstr>Επιμερισμός</vt:lpstr>
      <vt:lpstr>'2023-ΠΡΟΫΠ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2023-08-02T07:08:25Z</dcterms:modified>
</cp:coreProperties>
</file>